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ScenarioDefinition!$J$8:$J$511</definedName>
    <definedName name="SDParam">ScenarioDefinition!$H$8:$H$511</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ScenarioDefinition!$B$1:$B$511</definedName>
    <definedName name="MTName">ScenarioDefinition!$H$1:$H$511</definedName>
    <definedName name="MTEnd">ScenarioDefinition!$B$511</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5">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0" fontId="3" fillId="0" borderId="1"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1" fontId="3" fillId="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0" fontId="3" fillId="0" borderId="1" applyAlignment="1" pivotButton="0" quotePrefix="0" xfId="0">
      <alignment vertical="top" wrapText="1"/>
    </xf>
    <xf numFmtId="1" fontId="3" fillId="3" borderId="0"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3" fontId="4" fillId="4" borderId="0" pivotButton="0" quotePrefix="0" xfId="0"/>
    <xf numFmtId="0" fontId="3" fillId="3" borderId="0" pivotButton="0" quotePrefix="0" xfId="0"/>
    <xf numFmtId="1" fontId="3"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69" fontId="2" fillId="3" borderId="0" pivotButton="0" quotePrefix="0" xfId="0"/>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41"/>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v1.0.3: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in permalink_countryeditable\ and permalink\, then the same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v1.0.3</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19" t="inlineStr">
        <is>
          <t>Tab</t>
        </is>
      </c>
      <c r="B20" s="19"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v1.0.3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19" t="inlineStr">
        <is>
          <t>Version</t>
        </is>
      </c>
      <c r="B33" s="19" t="inlineStr">
        <is>
          <t>Change</t>
        </is>
      </c>
      <c r="C33" s="19" t="inlineStr">
        <is>
          <t>Date</t>
        </is>
      </c>
    </row>
    <row r="34">
      <c r="A34" s="3" t="inlineStr">
        <is>
          <t>0.1.0</t>
        </is>
      </c>
      <c r="B34" s="26" t="inlineStr">
        <is>
          <t>First standalone module, cut from the mitigation prototype v1.0.3: its Distribution and FromMitigation tabs, the distribution data tabs, the distribution rows of ScenarioDefinition and Settings. Inputs from Mitigation by the button Update from Mitigation (section 19a, defined name ExportDistn).</t>
        </is>
      </c>
      <c r="C34" s="193" t="inlineStr">
        <is>
          <t>2026-10-22</t>
        </is>
      </c>
    </row>
    <row r="35">
      <c r="A35" s="3" t="inlineStr">
        <is>
          <t>0.1.1</t>
        </is>
      </c>
      <c r="B35" s="26" t="inlineStr">
        <is>
          <t>Cut from the mitigation prototype v1.0.3: ScenarioDefinition on the rows of legacy 465 with a complete set of names (bug L137, issue I87); the mitigation workbook is looked for in permalink/ too; file named _v0.1.1 at the top of excel_ai/ (NORMS 5a).</t>
        </is>
      </c>
      <c r="C35" s="193" t="inlineStr">
        <is>
          <t>2026-10-28</t>
        </is>
      </c>
    </row>
    <row r="36">
      <c r="A36" s="3" t="inlineStr">
        <is>
          <t>0.1.2</t>
        </is>
      </c>
      <c r="B36" s="26" t="inlineStr">
        <is>
          <t>Cut from the mitigation prototype v1.0.3 (combustion emission factors as legacy, issue I98; data problems as issues).</t>
        </is>
      </c>
      <c r="C36" s="193" t="inlineStr">
        <is>
          <t>2026-10-29</t>
        </is>
      </c>
    </row>
    <row r="37">
      <c r="A37" s="3" t="inlineStr">
        <is>
          <t>0.1.3</t>
        </is>
      </c>
      <c r="B37" s="26" t="inlineStr">
        <is>
          <t>Cut from the mitigation prototype v1.0.3 (remaining functionality, reverts to legacy, data from legacy 465, last historical price year 2024); the Distribution method unchanged.</t>
        </is>
      </c>
      <c r="C37" s="193" t="inlineStr">
        <is>
          <t>2026-10-29</t>
        </is>
      </c>
    </row>
    <row r="38">
      <c r="A38" s="3" t="inlineStr">
        <is>
          <t>0.1.4</t>
        </is>
      </c>
      <c r="B38" s="26" t="inlineStr">
        <is>
          <t>Cut from the mitigation prototype v1.0.3: bug M22 fixed (found by Coded CPAT): the 25th/75th percentile recycling rows (hrec) add the public investment amount per person (pui of the sample, LCU), not its % row.</t>
        </is>
      </c>
      <c r="C38" s="193" t="inlineStr">
        <is>
          <t>2026-10-29</t>
        </is>
      </c>
    </row>
    <row r="39">
      <c r="A39" s="3" t="inlineStr">
        <is>
          <t>1.0.0</t>
        </is>
      </c>
      <c r="B39" s="26" t="inlineStr">
        <is>
          <t>First full release (user 2026-10-29), cut from the mitigation prototype v1.0.3: Distribution 0.1.4 as released. Replicated number for number by Coded CPAT 1.0.0p1.0.</t>
        </is>
      </c>
      <c r="C39" s="193" t="inlineStr">
        <is>
          <t>2026-10-29</t>
        </is>
      </c>
    </row>
    <row r="40">
      <c r="A40" s="3" t="inlineStr">
        <is>
          <t>1.0.2</t>
        </is>
      </c>
      <c r="B40" s="26" t="inlineStr">
        <is>
          <t>Cut from the mitigation prototype v1.0.3 (version aligned with Mitigation and Coded CPAT; ScenarioDefinition has the input row ModelForm). The Distribution method unchanged.</t>
        </is>
      </c>
      <c r="C40" s="193" t="inlineStr">
        <is>
          <t>2026-10-29</t>
        </is>
      </c>
    </row>
    <row r="41">
      <c r="A41" s="3" t="inlineStr">
        <is>
          <t>1.0.3</t>
        </is>
      </c>
      <c r="B41" s="26" t="inlineStr">
        <is>
          <t>Cut from the mitigation prototype v1.0.3. Update from Mitigation also looks in permalink_countryeditable\ (next to this workbook and one folder up) before permalink\. The Distribution method unchanged.</t>
        </is>
      </c>
      <c r="C41" s="193"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4"/>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4" t="n"/>
      <c r="B1" s="45" t="inlineStr">
        <is>
          <t>MTInputs template - row structure copied exactly from legacy CPAT MTInputs (CPAT 1.0pre_465)</t>
        </is>
      </c>
      <c r="C1" s="44" t="n"/>
      <c r="D1" s="44" t="n"/>
      <c r="E1" s="44" t="n"/>
      <c r="F1" s="44" t="n"/>
      <c r="G1" s="44" t="n"/>
      <c r="H1" s="44" t="n"/>
      <c r="J1" s="6" t="inlineStr">
        <is>
          <t>Distribution module: only the distribution rows are shown (the other rows are set in the mitigation workbook). Scenario numbers (row 5) as in the mitigation workbook.</t>
        </is>
      </c>
    </row>
    <row r="2">
      <c r="A2" s="46" t="n"/>
      <c r="B2" s="46" t="inlineStr">
        <is>
          <t>Do not insert/delete rows. Columns D:E are hidden placeholders (MT values, Dashboard values).</t>
        </is>
      </c>
      <c r="C2" s="46" t="n"/>
      <c r="D2" s="46" t="n"/>
      <c r="E2" s="46" t="n"/>
      <c r="F2" s="46" t="n"/>
      <c r="G2" s="46" t="n"/>
      <c r="H2" s="47" t="inlineStr">
        <is>
          <t>Short name (chart legends)</t>
        </is>
      </c>
      <c r="J2" s="196" t="inlineStr">
        <is>
          <t>Base</t>
        </is>
      </c>
      <c r="K2" s="196" t="inlineStr">
        <is>
          <t>CP20</t>
        </is>
      </c>
      <c r="L2" s="196" t="inlineStr">
        <is>
          <t>CP20-b</t>
        </is>
      </c>
      <c r="M2" s="196" t="inlineStr">
        <is>
          <t>PkgA</t>
        </is>
      </c>
      <c r="N2" s="196" t="inlineStr">
        <is>
          <t>PkgB</t>
        </is>
      </c>
      <c r="O2" s="196" t="inlineStr">
        <is>
          <t>CP50</t>
        </is>
      </c>
    </row>
    <row r="3">
      <c r="A3" s="46" t="n"/>
      <c r="B3" s="46" t="inlineStr">
        <is>
          <t>Rows must match legacy 465 exactly. Column H: the names of the codes map (tab Inputs; legacy name kept there). See NORMS.md section 4.</t>
        </is>
      </c>
      <c r="C3" s="46" t="n"/>
      <c r="D3" s="46" t="n"/>
      <c r="E3" s="46" t="n"/>
      <c r="F3" s="46" t="n"/>
      <c r="G3" s="46" t="n"/>
      <c r="H3" s="46"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196" t="inlineStr">
        <is>
          <t>Yes</t>
        </is>
      </c>
      <c r="M4" s="196" t="inlineStr">
        <is>
          <t>Yes</t>
        </is>
      </c>
      <c r="N4" s="196" t="inlineStr">
        <is>
          <t>Yes</t>
        </is>
      </c>
      <c r="O4" s="196" t="inlineStr">
        <is>
          <t>Yes</t>
        </is>
      </c>
    </row>
    <row r="5">
      <c r="C5" t="b">
        <v>0</v>
      </c>
      <c r="D5" t="inlineStr">
        <is>
          <t>&lt;-- Should normally  be "FALSE"!</t>
        </is>
      </c>
      <c r="J5" s="197" t="n">
        <v>1</v>
      </c>
      <c r="K5" s="48">
        <f>J5+1</f>
        <v>2.0</v>
      </c>
      <c r="L5" s="48">
        <f>K5+1</f>
        <v>3.0</v>
      </c>
      <c r="M5" s="48">
        <f>L5+1</f>
        <v>4.0</v>
      </c>
      <c r="N5" s="48">
        <f>M5+1</f>
        <v>5.0</v>
      </c>
      <c r="O5" s="48">
        <f>N5+1</f>
        <v>6.0</v>
      </c>
    </row>
    <row r="6">
      <c r="D6" t="n">
        <v>6</v>
      </c>
      <c r="J6" s="196" t="inlineStr">
        <is>
          <t>Baseline (no carbon price)</t>
        </is>
      </c>
      <c r="K6" s="196" t="inlineStr">
        <is>
          <t>Carbon price $20/tCO2 from 2027</t>
        </is>
      </c>
      <c r="L6" s="196" t="inlineStr">
        <is>
          <t>Carbon price $20/tCO2 from 2027</t>
        </is>
      </c>
      <c r="M6" s="196" t="inlineStr">
        <is>
          <t>Package A: carbon tax to $50 by 2030 + feebates (transport, industry)</t>
        </is>
      </c>
      <c r="N6" s="196" t="inlineStr">
        <is>
          <t>Package B: ETS on power and industry (cap -5% 2027 to -20% 2035) + carbon tax $25 elsewhere</t>
        </is>
      </c>
      <c r="O6" s="19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the scope of carbon-tax coverage of biomass and of the subsidy and price-control phase-outs (v0.5.6; were Constants) and the form of the demand equations (ModelForm, v1.0.2)</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c r="B511" s="51" t="inlineStr">
        <is>
          <t>Form of the demand equations (Coded CPAT design D4): CPAT, CPAT partial adjustment, CES partial adjustment, CDPM-FTT (v1.0.2; only CPAT is built, so the formulas do not read it yet)</t>
        </is>
      </c>
      <c r="C511" s="51" t="inlineStr">
        <is>
          <t>option</t>
        </is>
      </c>
      <c r="D511" s="51" t="n"/>
      <c r="E511" s="51" t="n"/>
      <c r="F511" s="51" t="inlineStr">
        <is>
          <t>CPAT</t>
        </is>
      </c>
      <c r="G511" s="51" t="inlineStr">
        <is>
          <t>CPAT</t>
        </is>
      </c>
      <c r="H511" s="51" t="inlineStr">
        <is>
          <t>ModelForm</t>
        </is>
      </c>
      <c r="J511" s="8" t="inlineStr">
        <is>
          <t>CPAT</t>
        </is>
      </c>
      <c r="K511" s="8" t="inlineStr">
        <is>
          <t>CPAT</t>
        </is>
      </c>
      <c r="L511" s="8" t="inlineStr">
        <is>
          <t>CPAT</t>
        </is>
      </c>
      <c r="M511" s="8" t="inlineStr">
        <is>
          <t>CPAT</t>
        </is>
      </c>
      <c r="N511" s="8" t="inlineStr">
        <is>
          <t>CPAT</t>
        </is>
      </c>
      <c r="O511" s="8" t="inlineStr">
        <is>
          <t>CPAT</t>
        </is>
      </c>
    </row>
    <row r="512" hidden="1"/>
    <row r="513" hidden="1"/>
    <row r="514" hidden="1"/>
    <row r="515" hidden="1">
      <c r="B515" s="6" t="inlineStr">
        <is>
          <t>A. Road engineer model: parameters and options (v0.5.6; legacy Dashboard rows 540-559; global rows, read by sheet TransportParams)</t>
        </is>
      </c>
    </row>
    <row r="516" hidden="1"/>
    <row r="517" hidden="1">
      <c r="B517" s="6" t="inlineStr">
        <is>
          <t>B. Power: model choices (v0.5.6; legacy Dashboard Q197; global)</t>
        </is>
      </c>
    </row>
    <row r="518" hidden="1">
      <c r="B518" s="3" t="inlineStr">
        <is>
          <t>Share of transmission capex in the levelised cost of new plants (legacy IncludeTransmissionCostsInGenerationCostsPercent)</t>
        </is>
      </c>
      <c r="C518" s="3" t="inlineStr">
        <is>
          <t>share</t>
        </is>
      </c>
      <c r="D518" s="3" t="n"/>
      <c r="E518" s="3" t="inlineStr">
        <is>
          <t>global; legacy Dashboard Q197; read by name TrCostShare</t>
        </is>
      </c>
      <c r="F518" s="3" t="n">
        <v>1</v>
      </c>
      <c r="G518" s="3" t="n">
        <v>1</v>
      </c>
      <c r="H518" s="3" t="inlineStr">
        <is>
          <t>TransmissionCostShare</t>
        </is>
      </c>
      <c r="J518" s="54" t="n">
        <v>1</v>
      </c>
      <c r="K518" s="21">
        <f>$J518</f>
        <v>1.0</v>
      </c>
      <c r="L518" s="21">
        <f>$J518</f>
        <v>1.0</v>
      </c>
      <c r="M518" s="21">
        <f>$J518</f>
        <v>1.0</v>
      </c>
      <c r="N518" s="21">
        <f>$J518</f>
        <v>1.0</v>
      </c>
      <c r="O518" s="21">
        <f>$J518</f>
        <v>1.0</v>
      </c>
    </row>
    <row r="519" hidden="1"/>
    <row r="520" hidden="1">
      <c r="B520" s="6" t="inlineStr">
        <is>
          <t>C. CPAT-AI settings (v0.5.6; global; Settings reads these rows)</t>
        </is>
      </c>
    </row>
    <row r="521" hidden="1">
      <c r="B521" s="3" t="inlineStr">
        <is>
          <t>Last historical price year (LastHist)</t>
        </is>
      </c>
      <c r="C521" s="3" t="inlineStr">
        <is>
          <t>year</t>
        </is>
      </c>
      <c r="D521" s="3" t="n"/>
      <c r="E521" s="3" t="inlineStr">
        <is>
          <t>global; prototype; read by Settings C10</t>
        </is>
      </c>
      <c r="F521" s="3" t="n">
        <v>2024</v>
      </c>
      <c r="G521" s="3" t="n">
        <v>2024</v>
      </c>
      <c r="H521" s="3" t="inlineStr">
        <is>
          <t>LastHistPriceYear</t>
        </is>
      </c>
      <c r="J521" s="54" t="n">
        <v>2024</v>
      </c>
      <c r="K521" s="21">
        <f>$J521</f>
        <v>2024.0</v>
      </c>
      <c r="L521" s="21">
        <f>$J521</f>
        <v>2024.0</v>
      </c>
      <c r="M521" s="21">
        <f>$J521</f>
        <v>2024.0</v>
      </c>
      <c r="N521" s="21">
        <f>$J521</f>
        <v>2024.0</v>
      </c>
      <c r="O521" s="21">
        <f>$J521</f>
        <v>2024.0</v>
      </c>
    </row>
    <row r="522" hidden="1">
      <c r="B522" s="3" t="inlineStr">
        <is>
          <t>ETS: relative effectiveness of output-based allocation (OBREff)</t>
        </is>
      </c>
      <c r="C522" s="3" t="inlineStr">
        <is>
          <t>share</t>
        </is>
      </c>
      <c r="D522" s="3" t="n"/>
      <c r="E522" s="3" t="inlineStr">
        <is>
          <t>global; legacy hardcoded; read by Settings C14</t>
        </is>
      </c>
      <c r="F522" s="3" t="n">
        <v>0.5</v>
      </c>
      <c r="G522" s="3" t="n">
        <v>0.5</v>
      </c>
      <c r="H522" s="3" t="inlineStr">
        <is>
          <t>ETSOBREffectiveness</t>
        </is>
      </c>
      <c r="J522" s="54" t="n">
        <v>0.5</v>
      </c>
      <c r="K522" s="21">
        <f>$J522</f>
        <v>0.5</v>
      </c>
      <c r="L522" s="21">
        <f>$J522</f>
        <v>0.5</v>
      </c>
      <c r="M522" s="21">
        <f>$J522</f>
        <v>0.5</v>
      </c>
      <c r="N522" s="21">
        <f>$J522</f>
        <v>0.5</v>
      </c>
      <c r="O522" s="21">
        <f>$J522</f>
        <v>0.5</v>
      </c>
    </row>
    <row r="523" hidden="1">
      <c r="B523" s="3" t="inlineStr">
        <is>
          <t>ETS: convergence exponent of the next-price proposal</t>
        </is>
      </c>
      <c r="C523" s="3" t="inlineStr">
        <is>
          <t>exponent</t>
        </is>
      </c>
      <c r="D523" s="3" t="n"/>
      <c r="E523" s="3" t="inlineStr">
        <is>
          <t>global; legacy row 1966; read by Settings C15</t>
        </is>
      </c>
      <c r="F523" s="3" t="n">
        <v>0.5</v>
      </c>
      <c r="G523" s="3" t="n">
        <v>0.5</v>
      </c>
      <c r="H523" s="3" t="inlineStr">
        <is>
          <t>ETSNextPriceExponent</t>
        </is>
      </c>
      <c r="J523" s="54" t="n">
        <v>0.5</v>
      </c>
      <c r="K523" s="21">
        <f>$J523</f>
        <v>0.5</v>
      </c>
      <c r="L523" s="21">
        <f>$J523</f>
        <v>0.5</v>
      </c>
      <c r="M523" s="21">
        <f>$J523</f>
        <v>0.5</v>
      </c>
      <c r="N523" s="21">
        <f>$J523</f>
        <v>0.5</v>
      </c>
      <c r="O523" s="21">
        <f>$J523</f>
        <v>0.5</v>
      </c>
    </row>
    <row r="524" hidden="1">
      <c r="B524" s="3" t="inlineStr">
        <is>
          <t>Apply the legacy 2023-2024 energy demand shock (1 = yes)</t>
        </is>
      </c>
      <c r="C524" s="3" t="inlineStr">
        <is>
          <t>0/1</t>
        </is>
      </c>
      <c r="D524" s="3" t="n"/>
      <c r="E524" s="3" t="inlineStr">
        <is>
          <t>global; legacy (always on, I92); read by Settings C19</t>
        </is>
      </c>
      <c r="F524" s="3" t="n">
        <v>1</v>
      </c>
      <c r="G524" s="3" t="n">
        <v>1</v>
      </c>
      <c r="H524" s="3" t="inlineStr">
        <is>
          <t>ApplyDemandShock</t>
        </is>
      </c>
      <c r="J524" s="54" t="n">
        <v>1</v>
      </c>
      <c r="K524" s="21">
        <f>$J524</f>
        <v>1.0</v>
      </c>
      <c r="L524" s="21">
        <f>$J524</f>
        <v>1.0</v>
      </c>
      <c r="M524" s="21">
        <f>$J524</f>
        <v>1.0</v>
      </c>
      <c r="N524" s="21">
        <f>$J524</f>
        <v>1.0</v>
      </c>
      <c r="O524" s="21">
        <f>$J524</f>
        <v>1.0</v>
      </c>
    </row>
    <row r="525" hidden="1">
      <c r="B525" s="3" t="inlineStr">
        <is>
          <t>Year of the target-consistent carbon price (SCCTgtYr)</t>
        </is>
      </c>
      <c r="C525" s="3" t="inlineStr">
        <is>
          <t>year</t>
        </is>
      </c>
      <c r="D525" s="3" t="n"/>
      <c r="E525" s="3" t="inlineStr">
        <is>
          <t>global; prototype; read by Settings C34</t>
        </is>
      </c>
      <c r="F525" s="3" t="n">
        <v>2030</v>
      </c>
      <c r="G525" s="3" t="n">
        <v>2030</v>
      </c>
      <c r="H525" s="3" t="inlineStr">
        <is>
          <t>SCCTargetYear</t>
        </is>
      </c>
      <c r="J525" s="54" t="n">
        <v>2030</v>
      </c>
      <c r="K525" s="21">
        <f>$J525</f>
        <v>2030.0</v>
      </c>
      <c r="L525" s="21">
        <f>$J525</f>
        <v>2030.0</v>
      </c>
      <c r="M525" s="21">
        <f>$J525</f>
        <v>2030.0</v>
      </c>
      <c r="N525" s="21">
        <f>$J525</f>
        <v>2030.0</v>
      </c>
      <c r="O525" s="21">
        <f>$J525</f>
        <v>2030.0</v>
      </c>
    </row>
    <row r="526" hidden="1">
      <c r="B526" s="3" t="inlineStr">
        <is>
          <t>US EPA SCC in the base year (SCCEpa)</t>
        </is>
      </c>
      <c r="C526" s="3" t="inlineStr">
        <is>
          <t>$/tCO2</t>
        </is>
      </c>
      <c r="D526" s="3" t="n"/>
      <c r="E526" s="3" t="inlineStr">
        <is>
          <t>global; legacy row 17684; read by Settings C40</t>
        </is>
      </c>
      <c r="F526" s="3" t="n">
        <v>62</v>
      </c>
      <c r="G526" s="3" t="n">
        <v>62</v>
      </c>
      <c r="H526" s="3" t="inlineStr">
        <is>
          <t>SCCEpaBaseYear</t>
        </is>
      </c>
      <c r="J526" s="54" t="n">
        <v>62</v>
      </c>
      <c r="K526" s="21">
        <f>$J526</f>
        <v>62.0</v>
      </c>
      <c r="L526" s="21">
        <f>$J526</f>
        <v>62.0</v>
      </c>
      <c r="M526" s="21">
        <f>$J526</f>
        <v>62.0</v>
      </c>
      <c r="N526" s="21">
        <f>$J526</f>
        <v>62.0</v>
      </c>
      <c r="O526" s="21">
        <f>$J526</f>
        <v>62.0</v>
      </c>
    </row>
    <row r="527" hidden="1">
      <c r="B527" s="3" t="inlineStr">
        <is>
          <t>Average price change reported: Legacy* / Laspeyres (PavMethod)</t>
        </is>
      </c>
      <c r="C527" s="3" t="inlineStr">
        <is>
          <t>option</t>
        </is>
      </c>
      <c r="D527" s="3" t="n"/>
      <c r="E527" s="3" t="inlineStr">
        <is>
          <t>global; prototype (I31); read by Settings C54</t>
        </is>
      </c>
      <c r="F527" s="3" t="inlineStr">
        <is>
          <t>Legacy*</t>
        </is>
      </c>
      <c r="G527" s="3" t="inlineStr">
        <is>
          <t>Legacy*</t>
        </is>
      </c>
      <c r="H527" s="3" t="inlineStr">
        <is>
          <t>AveragePriceMethod</t>
        </is>
      </c>
      <c r="J527" s="54" t="inlineStr">
        <is>
          <t>Legacy*</t>
        </is>
      </c>
      <c r="K527" s="21" t="str">
        <f>$J527</f>
        <v>Legacy*</v>
      </c>
      <c r="L527" s="21" t="str">
        <f>$J527</f>
        <v>Legacy*</v>
      </c>
      <c r="M527" s="21" t="str">
        <f>$J527</f>
        <v>Legacy*</v>
      </c>
      <c r="N527" s="21" t="str">
        <f>$J527</f>
        <v>Legacy*</v>
      </c>
      <c r="O527" s="21" t="str">
        <f>$J527</f>
        <v>Legacy*</v>
      </c>
    </row>
    <row r="528" hidden="1">
      <c r="B528" s="3" t="inlineStr">
        <is>
          <t>Power: investment deficit after the second round to gas (Yes / No)</t>
        </is>
      </c>
      <c r="C528" s="3" t="inlineStr">
        <is>
          <t>switch</t>
        </is>
      </c>
      <c r="D528" s="3" t="n"/>
      <c r="E528" s="3" t="inlineStr">
        <is>
          <t>global; legacy E4248; read by Settings C45</t>
        </is>
      </c>
      <c r="F528" s="3" t="inlineStr">
        <is>
          <t>No</t>
        </is>
      </c>
      <c r="G528" s="3" t="inlineStr">
        <is>
          <t>No</t>
        </is>
      </c>
      <c r="H528" s="3" t="inlineStr">
        <is>
          <t>PwDeficitGas</t>
        </is>
      </c>
      <c r="J528" s="54" t="inlineStr">
        <is>
          <t>No</t>
        </is>
      </c>
      <c r="K528" s="21" t="str">
        <f>$J528</f>
        <v>No</v>
      </c>
      <c r="L528" s="21" t="str">
        <f>$J528</f>
        <v>No</v>
      </c>
      <c r="M528" s="21" t="str">
        <f>$J528</f>
        <v>No</v>
      </c>
      <c r="N528" s="21" t="str">
        <f>$J528</f>
        <v>No</v>
      </c>
      <c r="O528" s="21" t="str">
        <f>$J528</f>
        <v>No</v>
      </c>
    </row>
    <row r="529" hidden="1">
      <c r="B529" s="3" t="inlineStr">
        <is>
          <t>Power: coal implicit cost in generation costs and tariffs (Yes / No)</t>
        </is>
      </c>
      <c r="C529" s="3" t="inlineStr">
        <is>
          <t>switch</t>
        </is>
      </c>
      <c r="D529" s="3" t="n"/>
      <c r="E529" s="3" t="inlineStr">
        <is>
          <t>global; prototype (P5); read by Settings C66</t>
        </is>
      </c>
      <c r="F529" s="3" t="inlineStr">
        <is>
          <t>Yes</t>
        </is>
      </c>
      <c r="G529" s="3" t="inlineStr">
        <is>
          <t>Yes</t>
        </is>
      </c>
      <c r="H529" s="3" t="inlineStr">
        <is>
          <t>PwCoalICTariff</t>
        </is>
      </c>
      <c r="J529" s="54" t="inlineStr">
        <is>
          <t>Yes</t>
        </is>
      </c>
      <c r="K529" s="21" t="str">
        <f>$J529</f>
        <v>Yes</v>
      </c>
      <c r="L529" s="21" t="str">
        <f>$J529</f>
        <v>Yes</v>
      </c>
      <c r="M529" s="21" t="str">
        <f>$J529</f>
        <v>Yes</v>
      </c>
      <c r="N529" s="21" t="str">
        <f>$J529</f>
        <v>Yes</v>
      </c>
      <c r="O529" s="21" t="str">
        <f>$J529</f>
        <v>Yes</v>
      </c>
    </row>
    <row r="530" hidden="1"/>
    <row r="531" hidden="1">
      <c r="B531" s="6" t="inlineStr">
        <is>
          <t>D. Choices from Constants (v0.5.6; global; Constants reads these rows)</t>
        </is>
      </c>
    </row>
    <row r="532" hidden="1">
      <c r="B532" s="3" t="inlineStr">
        <is>
          <t>Pass-through buckets: a raw pass-through up to this value counts as 0</t>
        </is>
      </c>
      <c r="C532" s="3" t="inlineStr">
        <is>
          <t>share</t>
        </is>
      </c>
      <c r="D532" s="3" t="n"/>
      <c r="E532" s="3" t="inlineStr">
        <is>
          <t>global; Constants; read by Constants PassLo</t>
        </is>
      </c>
      <c r="F532" s="3" t="n">
        <v>0.25</v>
      </c>
      <c r="G532" s="3" t="n">
        <v>0.25</v>
      </c>
      <c r="H532" s="3" t="inlineStr">
        <is>
          <t>PassLo</t>
        </is>
      </c>
      <c r="J532" s="54" t="n">
        <v>0.25</v>
      </c>
      <c r="K532" s="21">
        <f>$J532</f>
        <v>0.25</v>
      </c>
      <c r="L532" s="21">
        <f>$J532</f>
        <v>0.25</v>
      </c>
      <c r="M532" s="21">
        <f>$J532</f>
        <v>0.25</v>
      </c>
      <c r="N532" s="21">
        <f>$J532</f>
        <v>0.25</v>
      </c>
      <c r="O532" s="21">
        <f>$J532</f>
        <v>0.25</v>
      </c>
    </row>
    <row r="533" hidden="1">
      <c r="B533" s="3" t="inlineStr">
        <is>
          <t>Pass-through of the middle bucket</t>
        </is>
      </c>
      <c r="C533" s="3" t="inlineStr">
        <is>
          <t>share</t>
        </is>
      </c>
      <c r="D533" s="3" t="n"/>
      <c r="E533" s="3" t="inlineStr">
        <is>
          <t>global; Constants; read by Constants PassMid</t>
        </is>
      </c>
      <c r="F533" s="3" t="n">
        <v>0.5</v>
      </c>
      <c r="G533" s="3" t="n">
        <v>0.5</v>
      </c>
      <c r="H533" s="3" t="inlineStr">
        <is>
          <t>PassMid</t>
        </is>
      </c>
      <c r="J533" s="54" t="n">
        <v>0.5</v>
      </c>
      <c r="K533" s="21">
        <f>$J533</f>
        <v>0.5</v>
      </c>
      <c r="L533" s="21">
        <f>$J533</f>
        <v>0.5</v>
      </c>
      <c r="M533" s="21">
        <f>$J533</f>
        <v>0.5</v>
      </c>
      <c r="N533" s="21">
        <f>$J533</f>
        <v>0.5</v>
      </c>
      <c r="O533" s="21">
        <f>$J533</f>
        <v>0.5</v>
      </c>
    </row>
    <row r="534" hidden="1">
      <c r="B534" s="3" t="inlineStr">
        <is>
          <t>Pass-through buckets: above PassLo and up to this value counts as PassMid, above as 1</t>
        </is>
      </c>
      <c r="C534" s="3" t="inlineStr">
        <is>
          <t>share</t>
        </is>
      </c>
      <c r="D534" s="3" t="n"/>
      <c r="E534" s="3" t="inlineStr">
        <is>
          <t>global; Constants; read by Constants PassHi</t>
        </is>
      </c>
      <c r="F534" s="3" t="n">
        <v>0.5</v>
      </c>
      <c r="G534" s="3" t="n">
        <v>0.5</v>
      </c>
      <c r="H534" s="3" t="inlineStr">
        <is>
          <t>PassHi</t>
        </is>
      </c>
      <c r="J534" s="54" t="n">
        <v>0.5</v>
      </c>
      <c r="K534" s="21">
        <f>$J534</f>
        <v>0.5</v>
      </c>
      <c r="L534" s="21">
        <f>$J534</f>
        <v>0.5</v>
      </c>
      <c r="M534" s="21">
        <f>$J534</f>
        <v>0.5</v>
      </c>
      <c r="N534" s="21">
        <f>$J534</f>
        <v>0.5</v>
      </c>
      <c r="O534" s="21">
        <f>$J534</f>
        <v>0.5</v>
      </c>
    </row>
    <row r="535" hidden="1">
      <c r="B535" s="3" t="inlineStr">
        <is>
          <t>Floor of the after-tax fuel price (atp)</t>
        </is>
      </c>
      <c r="C535" s="3" t="inlineStr">
        <is>
          <t>$/GJ real</t>
        </is>
      </c>
      <c r="D535" s="3" t="n"/>
      <c r="E535" s="3" t="inlineStr">
        <is>
          <t>global; Constants; read by Constants PriceFloor</t>
        </is>
      </c>
      <c r="F535" s="3" t="n">
        <v>0.01</v>
      </c>
      <c r="G535" s="3" t="n">
        <v>0.01</v>
      </c>
      <c r="H535" s="3" t="inlineStr">
        <is>
          <t>PriceFloor</t>
        </is>
      </c>
      <c r="J535" s="54" t="n">
        <v>0.01</v>
      </c>
      <c r="K535" s="21">
        <f>$J535</f>
        <v>0.01</v>
      </c>
      <c r="L535" s="21">
        <f>$J535</f>
        <v>0.01</v>
      </c>
      <c r="M535" s="21">
        <f>$J535</f>
        <v>0.01</v>
      </c>
      <c r="N535" s="21">
        <f>$J535</f>
        <v>0.01</v>
      </c>
      <c r="O535" s="21">
        <f>$J535</f>
        <v>0.01</v>
      </c>
    </row>
    <row r="536" hidden="1">
      <c r="B536" s="3" t="inlineStr">
        <is>
          <t>Year of the final combustion emission factor: linear path from the base year, continued after it, as legacy (v0.8.4, I98</t>
        </is>
      </c>
      <c r="C536" s="3" t="inlineStr">
        <is>
          <t>year</t>
        </is>
      </c>
      <c r="D536" s="3" t="n"/>
      <c r="E536" s="3" t="inlineStr">
        <is>
          <t>global; Constants; read by Constants EFEndYear</t>
        </is>
      </c>
      <c r="F536" s="3" t="n">
        <v>2039</v>
      </c>
      <c r="G536" s="3" t="n">
        <v>2039</v>
      </c>
      <c r="H536" s="3" t="inlineStr">
        <is>
          <t>EFEndYear</t>
        </is>
      </c>
      <c r="J536" s="54" t="n">
        <v>2039</v>
      </c>
      <c r="K536" s="21">
        <f>$J536</f>
        <v>2039.0</v>
      </c>
      <c r="L536" s="21">
        <f>$J536</f>
        <v>2039.0</v>
      </c>
      <c r="M536" s="21">
        <f>$J536</f>
        <v>2039.0</v>
      </c>
      <c r="N536" s="21">
        <f>$J536</f>
        <v>2039.0</v>
      </c>
      <c r="O536" s="21">
        <f>$J536</f>
        <v>2039.0</v>
      </c>
    </row>
    <row r="537" hidden="1">
      <c r="B537" s="3" t="inlineStr">
        <is>
          <t>Methane source shares: at most this multiple of the source's share of activity</t>
        </is>
      </c>
      <c r="C537" s="3" t="inlineStr">
        <is>
          <t>factor</t>
        </is>
      </c>
      <c r="D537" s="3" t="n"/>
      <c r="E537" s="3" t="inlineStr">
        <is>
          <t>global; Constants; read by Constants MethShareCap</t>
        </is>
      </c>
      <c r="F537" s="3" t="n">
        <v>10</v>
      </c>
      <c r="G537" s="3" t="n">
        <v>10</v>
      </c>
      <c r="H537" s="3" t="inlineStr">
        <is>
          <t>MethShareCap</t>
        </is>
      </c>
      <c r="J537" s="54" t="n">
        <v>10</v>
      </c>
      <c r="K537" s="21">
        <f>$J537</f>
        <v>10.0</v>
      </c>
      <c r="L537" s="21">
        <f>$J537</f>
        <v>10.0</v>
      </c>
      <c r="M537" s="21">
        <f>$J537</f>
        <v>10.0</v>
      </c>
      <c r="N537" s="21">
        <f>$J537</f>
        <v>10.0</v>
      </c>
      <c r="O537" s="21">
        <f>$J537</f>
        <v>10.0</v>
      </c>
    </row>
    <row r="538" hidden="1">
      <c r="B538" s="3" t="inlineStr">
        <is>
          <t>Maximum annual decrease of passenger and freight ownership (fix B4: the legacy 2-3 wheeler value; legacy 0)</t>
        </is>
      </c>
      <c r="C538" s="3" t="inlineStr">
        <is>
          <t>share per year</t>
        </is>
      </c>
      <c r="D538" s="3" t="n"/>
      <c r="E538" s="3" t="inlineStr">
        <is>
          <t>global; Constants; read by Constants TrOwnDecline</t>
        </is>
      </c>
      <c r="F538" s="3" t="n">
        <v>0.1</v>
      </c>
      <c r="G538" s="3" t="n">
        <v>0.1</v>
      </c>
      <c r="H538" s="3" t="inlineStr">
        <is>
          <t>TrOwnDecline</t>
        </is>
      </c>
      <c r="J538" s="54" t="n">
        <v>0.1</v>
      </c>
      <c r="K538" s="21">
        <f>$J538</f>
        <v>0.1</v>
      </c>
      <c r="L538" s="21">
        <f>$J538</f>
        <v>0.1</v>
      </c>
      <c r="M538" s="21">
        <f>$J538</f>
        <v>0.1</v>
      </c>
      <c r="N538" s="21">
        <f>$J538</f>
        <v>0.1</v>
      </c>
      <c r="O538" s="21">
        <f>$J538</f>
        <v>0.1</v>
      </c>
    </row>
    <row r="539" hidden="1">
      <c r="B539" s="3" t="inlineStr">
        <is>
          <t>Range anxiety: the start value holds in the first years of the horizon (base year counted as 1)</t>
        </is>
      </c>
      <c r="C539" s="3" t="inlineStr">
        <is>
          <t>years</t>
        </is>
      </c>
      <c r="D539" s="3" t="n"/>
      <c r="E539" s="3" t="inlineStr">
        <is>
          <t>global; Constants; read by Constants TrRALag</t>
        </is>
      </c>
      <c r="F539" s="3" t="n">
        <v>3</v>
      </c>
      <c r="G539" s="3" t="n">
        <v>3</v>
      </c>
      <c r="H539" s="3" t="inlineStr">
        <is>
          <t>TrRALag</t>
        </is>
      </c>
      <c r="J539" s="54" t="n">
        <v>3</v>
      </c>
      <c r="K539" s="21">
        <f>$J539</f>
        <v>3.0</v>
      </c>
      <c r="L539" s="21">
        <f>$J539</f>
        <v>3.0</v>
      </c>
      <c r="M539" s="21">
        <f>$J539</f>
        <v>3.0</v>
      </c>
      <c r="N539" s="21">
        <f>$J539</f>
        <v>3.0</v>
      </c>
      <c r="O539" s="21">
        <f>$J539</f>
        <v>3.0</v>
      </c>
    </row>
    <row r="540" hidden="1">
      <c r="B540" s="3" t="inlineStr">
        <is>
          <t>Feebate pivot: blank in the first years of the horizon (base year counted as 1)</t>
        </is>
      </c>
      <c r="C540" s="3" t="inlineStr">
        <is>
          <t>years</t>
        </is>
      </c>
      <c r="D540" s="3" t="n"/>
      <c r="E540" s="3" t="inlineStr">
        <is>
          <t>global; Constants; read by Constants TrPivotLag</t>
        </is>
      </c>
      <c r="F540" s="3" t="n">
        <v>2</v>
      </c>
      <c r="G540" s="3" t="n">
        <v>2</v>
      </c>
      <c r="H540" s="3" t="inlineStr">
        <is>
          <t>TrPivotLag</t>
        </is>
      </c>
      <c r="J540" s="54" t="n">
        <v>2</v>
      </c>
      <c r="K540" s="21">
        <f>$J540</f>
        <v>2.0</v>
      </c>
      <c r="L540" s="21">
        <f>$J540</f>
        <v>2.0</v>
      </c>
      <c r="M540" s="21">
        <f>$J540</f>
        <v>2.0</v>
      </c>
      <c r="N540" s="21">
        <f>$J540</f>
        <v>2.0</v>
      </c>
      <c r="O540" s="21">
        <f>$J540</f>
        <v>2.0</v>
      </c>
    </row>
    <row r="541" hidden="1">
      <c r="B541" s="3" t="inlineStr">
        <is>
          <t>Maximum early coal retirement, share of coal effective capacity (legacy typed)</t>
        </is>
      </c>
      <c r="C541" s="3" t="inlineStr">
        <is>
          <t>share</t>
        </is>
      </c>
      <c r="D541" s="3" t="n"/>
      <c r="E541" s="3" t="inlineStr">
        <is>
          <t>global; Constants; read by Constants EarlyMaxShare</t>
        </is>
      </c>
      <c r="F541" s="3" t="n">
        <v>0.8</v>
      </c>
      <c r="G541" s="3" t="n">
        <v>0.8</v>
      </c>
      <c r="H541" s="3" t="inlineStr">
        <is>
          <t>EarlyMaxShare</t>
        </is>
      </c>
      <c r="J541" s="54" t="n">
        <v>0.8</v>
      </c>
      <c r="K541" s="21">
        <f>$J541</f>
        <v>0.8</v>
      </c>
      <c r="L541" s="21">
        <f>$J541</f>
        <v>0.8</v>
      </c>
      <c r="M541" s="21">
        <f>$J541</f>
        <v>0.8</v>
      </c>
      <c r="N541" s="21">
        <f>$J541</f>
        <v>0.8</v>
      </c>
      <c r="O541" s="21">
        <f>$J541</f>
        <v>0.8</v>
      </c>
    </row>
    <row r="542" hidden="1">
      <c r="B542" s="3" t="inlineStr">
        <is>
          <t>New investment "If Present": allowed when the type has more than this share of capacity</t>
        </is>
      </c>
      <c r="C542" s="3" t="inlineStr">
        <is>
          <t>share</t>
        </is>
      </c>
      <c r="D542" s="3" t="n"/>
      <c r="E542" s="3" t="inlineStr">
        <is>
          <t>global; Constants; read by Constants InvPresentShare</t>
        </is>
      </c>
      <c r="F542" s="3" t="n">
        <v>0.001</v>
      </c>
      <c r="G542" s="3" t="n">
        <v>0.001</v>
      </c>
      <c r="H542" s="3" t="inlineStr">
        <is>
          <t>InvPresentShare</t>
        </is>
      </c>
      <c r="J542" s="54" t="n">
        <v>0.001</v>
      </c>
      <c r="K542" s="21">
        <f>$J542</f>
        <v>0.001</v>
      </c>
      <c r="L542" s="21">
        <f>$J542</f>
        <v>0.001</v>
      </c>
      <c r="M542" s="21">
        <f>$J542</f>
        <v>0.001</v>
      </c>
      <c r="N542" s="21">
        <f>$J542</f>
        <v>0.001</v>
      </c>
      <c r="O542" s="21">
        <f>$J542</f>
        <v>0.001</v>
      </c>
    </row>
    <row r="543" hidden="1">
      <c r="B543" s="3" t="inlineStr">
        <is>
          <t>Hydro invests from the base year when its generation share is above this value, else from NewInvHydYear (v0.4.10, L54 fi</t>
        </is>
      </c>
      <c r="C543" s="3" t="inlineStr">
        <is>
          <t>share</t>
        </is>
      </c>
      <c r="D543" s="3" t="n"/>
      <c r="E543" s="3" t="inlineStr">
        <is>
          <t>global; Constants; read by Constants HydInvShare</t>
        </is>
      </c>
      <c r="F543" s="3" t="n">
        <v>0.5</v>
      </c>
      <c r="G543" s="3" t="n">
        <v>0.5</v>
      </c>
      <c r="H543" s="3" t="inlineStr">
        <is>
          <t>HydInvShare</t>
        </is>
      </c>
      <c r="J543" s="54" t="n">
        <v>0.5</v>
      </c>
      <c r="K543" s="21">
        <f>$J543</f>
        <v>0.5</v>
      </c>
      <c r="L543" s="21">
        <f>$J543</f>
        <v>0.5</v>
      </c>
      <c r="M543" s="21">
        <f>$J543</f>
        <v>0.5</v>
      </c>
      <c r="N543" s="21">
        <f>$J543</f>
        <v>0.5</v>
      </c>
      <c r="O543" s="21">
        <f>$J543</f>
        <v>0.5</v>
      </c>
    </row>
    <row r="544" hidden="1">
      <c r="B544" s="3" t="inlineStr">
        <is>
          <t>WACC of a country missing from CoC or without CoC risk data (legacy XLOOKUP default; v0.4.10: also without risk data, L5</t>
        </is>
      </c>
      <c r="C544" s="3" t="inlineStr">
        <is>
          <t>share</t>
        </is>
      </c>
      <c r="D544" s="3" t="n"/>
      <c r="E544" s="3" t="inlineStr">
        <is>
          <t>global; Constants; read by Constants WaccDefault</t>
        </is>
      </c>
      <c r="F544" s="3" t="n">
        <v>0.075</v>
      </c>
      <c r="G544" s="3" t="n">
        <v>0.075</v>
      </c>
      <c r="H544" s="3" t="inlineStr">
        <is>
          <t>WaccDefault</t>
        </is>
      </c>
      <c r="J544" s="54" t="n">
        <v>0.075</v>
      </c>
      <c r="K544" s="21">
        <f>$J544</f>
        <v>0.075</v>
      </c>
      <c r="L544" s="21">
        <f>$J544</f>
        <v>0.075</v>
      </c>
      <c r="M544" s="21">
        <f>$J544</f>
        <v>0.075</v>
      </c>
      <c r="N544" s="21">
        <f>$J544</f>
        <v>0.075</v>
      </c>
      <c r="O544" s="21">
        <f>$J544</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19" t="inlineStr">
        <is>
          <t>Variable</t>
        </is>
      </c>
      <c r="B7" s="19" t="inlineStr">
        <is>
          <t>Fuel</t>
        </is>
      </c>
      <c r="C7" s="19" t="inlineStr">
        <is>
          <t>Sector</t>
        </is>
      </c>
      <c r="D7" s="19" t="inlineStr">
        <is>
          <t>Scale to base unit</t>
        </is>
      </c>
      <c r="E7" s="19" t="inlineStr">
        <is>
          <t>Base unit</t>
        </is>
      </c>
      <c r="H7" s="19" t="inlineStr">
        <is>
          <t>Description</t>
        </is>
      </c>
      <c r="I7" s="19" t="inlineStr">
        <is>
          <t>Unit (Mitigation)</t>
        </is>
      </c>
      <c r="J7" s="19" t="inlineStr">
        <is>
          <t>Source</t>
        </is>
      </c>
    </row>
    <row r="8">
      <c r="A8" s="62" t="inlineStr">
        <is>
          <t>gdp.lcu</t>
        </is>
      </c>
      <c r="B8" s="3" t="inlineStr">
        <is>
          <t>all</t>
        </is>
      </c>
      <c r="C8" s="3" t="inlineStr">
        <is>
          <t>all</t>
        </is>
      </c>
      <c r="D8" s="201"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202" t="n">
        <v>7842.5</v>
      </c>
      <c r="M8" s="202" t="n">
        <v>8137.4</v>
      </c>
      <c r="N8" s="202" t="n">
        <v>8332.6</v>
      </c>
      <c r="O8" s="202" t="n">
        <v>8698.6</v>
      </c>
      <c r="P8" s="202" t="n">
        <v>9067.395044999999</v>
      </c>
      <c r="Q8" s="202" t="n">
        <v>9505.279302000001</v>
      </c>
      <c r="R8" s="202" t="n">
        <v>10031.426538</v>
      </c>
      <c r="S8" s="202" t="n">
        <v>10555.729674</v>
      </c>
      <c r="T8" s="202" t="n">
        <v>11066.825114</v>
      </c>
      <c r="U8" s="202" t="n">
        <v>11596.786183</v>
      </c>
      <c r="V8" s="202" t="n">
        <v>12145.96300964284</v>
      </c>
      <c r="W8" s="202" t="n">
        <v>12714.69214042638</v>
      </c>
      <c r="X8" s="202" t="n">
        <v>13303.29503659312</v>
      </c>
      <c r="Y8" s="202" t="n">
        <v>13912.07669913508</v>
      </c>
      <c r="Z8" s="202" t="n">
        <v>14541.32424098074</v>
      </c>
      <c r="AA8" s="202" t="n">
        <v>15191.30543909591</v>
      </c>
      <c r="AB8" s="202" t="n">
        <v>15862.26727016413</v>
      </c>
      <c r="AC8" s="202" t="n">
        <v>16554.43443374639</v>
      </c>
      <c r="AD8" s="202" t="n">
        <v>17268.00786704966</v>
      </c>
      <c r="AE8" s="202" t="n">
        <v>18003.16325565561</v>
      </c>
      <c r="AF8" s="3" t="n"/>
      <c r="AG8" s="3" t="inlineStr">
        <is>
          <t>egy.mit.gdp.lcu.all.all.2</t>
        </is>
      </c>
      <c r="AH8" s="202" t="n">
        <v>7842.5</v>
      </c>
      <c r="AI8" s="202" t="n">
        <v>8137.4</v>
      </c>
      <c r="AJ8" s="202" t="n">
        <v>8332.6</v>
      </c>
      <c r="AK8" s="202" t="n">
        <v>8698.6</v>
      </c>
      <c r="AL8" s="202" t="n">
        <v>9067.395044999999</v>
      </c>
      <c r="AM8" s="202" t="n">
        <v>9505.279302000001</v>
      </c>
      <c r="AN8" s="202" t="n">
        <v>10031.426538</v>
      </c>
      <c r="AO8" s="202" t="n">
        <v>10555.729674</v>
      </c>
      <c r="AP8" s="202" t="n">
        <v>11066.825114</v>
      </c>
      <c r="AQ8" s="202" t="n">
        <v>11596.786183</v>
      </c>
      <c r="AR8" s="202" t="n">
        <v>12145.96300964284</v>
      </c>
      <c r="AS8" s="202" t="n">
        <v>12714.69214042638</v>
      </c>
      <c r="AT8" s="202" t="n">
        <v>13303.29503659312</v>
      </c>
      <c r="AU8" s="202" t="n">
        <v>13912.07669913508</v>
      </c>
      <c r="AV8" s="202" t="n">
        <v>14541.32424098074</v>
      </c>
      <c r="AW8" s="202" t="n">
        <v>15191.30543909591</v>
      </c>
      <c r="AX8" s="202" t="n">
        <v>15862.26727016413</v>
      </c>
      <c r="AY8" s="202" t="n">
        <v>16554.43443374639</v>
      </c>
      <c r="AZ8" s="202" t="n">
        <v>17268.00786704966</v>
      </c>
      <c r="BA8" s="202"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201"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201"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202" t="n">
        <v>0</v>
      </c>
      <c r="M11" s="202" t="n">
        <v>0</v>
      </c>
      <c r="N11" s="202" t="n">
        <v>0</v>
      </c>
      <c r="O11" s="202" t="n">
        <v>0</v>
      </c>
      <c r="P11" s="202" t="n">
        <v>0</v>
      </c>
      <c r="Q11" s="202" t="n">
        <v>0</v>
      </c>
      <c r="R11" s="202" t="n">
        <v>0</v>
      </c>
      <c r="S11" s="202" t="n">
        <v>0</v>
      </c>
      <c r="T11" s="202" t="n">
        <v>0</v>
      </c>
      <c r="U11" s="202" t="n">
        <v>0</v>
      </c>
      <c r="V11" s="202" t="n">
        <v>0</v>
      </c>
      <c r="W11" s="202" t="n">
        <v>0</v>
      </c>
      <c r="X11" s="202" t="n">
        <v>0</v>
      </c>
      <c r="Y11" s="202" t="n">
        <v>0</v>
      </c>
      <c r="Z11" s="202" t="n">
        <v>0</v>
      </c>
      <c r="AA11" s="202" t="n">
        <v>0</v>
      </c>
      <c r="AB11" s="202" t="n">
        <v>0</v>
      </c>
      <c r="AC11" s="202" t="n">
        <v>0</v>
      </c>
      <c r="AD11" s="202" t="n">
        <v>0</v>
      </c>
      <c r="AE11" s="202" t="n">
        <v>0</v>
      </c>
      <c r="AF11" s="3" t="n"/>
      <c r="AG11" s="3" t="inlineStr">
        <is>
          <t>egy.mit.rnew.tot.tot.2</t>
        </is>
      </c>
      <c r="AH11" s="202" t="n">
        <v>0</v>
      </c>
      <c r="AI11" s="202" t="n">
        <v>0</v>
      </c>
      <c r="AJ11" s="202" t="n">
        <v>0</v>
      </c>
      <c r="AK11" s="202" t="n">
        <v>0</v>
      </c>
      <c r="AL11" s="202" t="n">
        <v>0</v>
      </c>
      <c r="AM11" s="202" t="n">
        <v>5036.043459036968</v>
      </c>
      <c r="AN11" s="202" t="n">
        <v>4977.67722260204</v>
      </c>
      <c r="AO11" s="202" t="n">
        <v>5169.104596908062</v>
      </c>
      <c r="AP11" s="202" t="n">
        <v>5270.211322292442</v>
      </c>
      <c r="AQ11" s="202" t="n">
        <v>5352.649420793765</v>
      </c>
      <c r="AR11" s="202" t="n">
        <v>5406.690879015283</v>
      </c>
      <c r="AS11" s="202" t="n">
        <v>5522.716753895911</v>
      </c>
      <c r="AT11" s="202" t="n">
        <v>5624.012746255064</v>
      </c>
      <c r="AU11" s="202" t="n">
        <v>5738.328000573374</v>
      </c>
      <c r="AV11" s="202" t="n">
        <v>5853.966002645016</v>
      </c>
      <c r="AW11" s="202" t="n">
        <v>5974.604393381779</v>
      </c>
      <c r="AX11" s="202" t="n">
        <v>6093.86183525093</v>
      </c>
      <c r="AY11" s="202" t="n">
        <v>6213.899607614696</v>
      </c>
      <c r="AZ11" s="202" t="n">
        <v>6332.162470175455</v>
      </c>
      <c r="BA11" s="202"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203" t="n">
        <v>23.39913918117366</v>
      </c>
      <c r="M12" s="203" t="n">
        <v>15.86383349743521</v>
      </c>
      <c r="N12" s="203" t="n">
        <v>14.74350889265477</v>
      </c>
      <c r="O12" s="203" t="n">
        <v>13.51860355079584</v>
      </c>
      <c r="P12" s="203" t="n">
        <v>14.19352006610932</v>
      </c>
      <c r="Q12" s="203" t="n">
        <v>14.34576421300796</v>
      </c>
      <c r="R12" s="203" t="n">
        <v>14.27357575998671</v>
      </c>
      <c r="S12" s="203" t="n">
        <v>14.19616228803893</v>
      </c>
      <c r="T12" s="203" t="n">
        <v>14.11330975300655</v>
      </c>
      <c r="U12" s="203" t="n">
        <v>14.03335368445128</v>
      </c>
      <c r="V12" s="203" t="n">
        <v>14.03335368445128</v>
      </c>
      <c r="W12" s="203" t="n">
        <v>14.03335368445128</v>
      </c>
      <c r="X12" s="203" t="n">
        <v>14.03335368445129</v>
      </c>
      <c r="Y12" s="203" t="n">
        <v>14.03335368445129</v>
      </c>
      <c r="Z12" s="203" t="n">
        <v>14.03335368445129</v>
      </c>
      <c r="AA12" s="203" t="n">
        <v>14.03335368445129</v>
      </c>
      <c r="AB12" s="203" t="n">
        <v>14.03335368445129</v>
      </c>
      <c r="AC12" s="203" t="n">
        <v>14.03335368445129</v>
      </c>
      <c r="AD12" s="203" t="n">
        <v>14.03335368445129</v>
      </c>
      <c r="AE12" s="203" t="n">
        <v>14.03335368445129</v>
      </c>
      <c r="AF12" s="3" t="n"/>
      <c r="AG12" s="3" t="inlineStr">
        <is>
          <t>egy.mit.atp.res.coa.2</t>
        </is>
      </c>
      <c r="AH12" s="203" t="n">
        <v>23.39913918117366</v>
      </c>
      <c r="AI12" s="203" t="n">
        <v>15.86383349743521</v>
      </c>
      <c r="AJ12" s="203" t="n">
        <v>14.74350889265477</v>
      </c>
      <c r="AK12" s="203" t="n">
        <v>13.51860355079584</v>
      </c>
      <c r="AL12" s="203" t="n">
        <v>14.19352006610932</v>
      </c>
      <c r="AM12" s="203" t="n">
        <v>16.45436896310888</v>
      </c>
      <c r="AN12" s="203" t="n">
        <v>16.38218051008763</v>
      </c>
      <c r="AO12" s="203" t="n">
        <v>16.30476703813985</v>
      </c>
      <c r="AP12" s="203" t="n">
        <v>16.22191450310747</v>
      </c>
      <c r="AQ12" s="203" t="n">
        <v>16.1419584345522</v>
      </c>
      <c r="AR12" s="203" t="n">
        <v>16.1419584345522</v>
      </c>
      <c r="AS12" s="203" t="n">
        <v>16.1419584345522</v>
      </c>
      <c r="AT12" s="203" t="n">
        <v>16.1419584345522</v>
      </c>
      <c r="AU12" s="203" t="n">
        <v>16.1419584345522</v>
      </c>
      <c r="AV12" s="203" t="n">
        <v>16.1419584345522</v>
      </c>
      <c r="AW12" s="203" t="n">
        <v>16.1419584345522</v>
      </c>
      <c r="AX12" s="203" t="n">
        <v>16.1419584345522</v>
      </c>
      <c r="AY12" s="203" t="n">
        <v>16.1419584345522</v>
      </c>
      <c r="AZ12" s="203" t="n">
        <v>16.1419584345522</v>
      </c>
      <c r="BA12" s="203"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203" t="n">
        <v>4.633668494830392</v>
      </c>
      <c r="M13" s="203" t="n">
        <v>3.208685637036723</v>
      </c>
      <c r="N13" s="203" t="n">
        <v>2.330880568658216</v>
      </c>
      <c r="O13" s="203" t="n">
        <v>2.330880568658216</v>
      </c>
      <c r="P13" s="203" t="n">
        <v>2.330880568658216</v>
      </c>
      <c r="Q13" s="203" t="n">
        <v>2.330880568658216</v>
      </c>
      <c r="R13" s="203" t="n">
        <v>2.330880568658216</v>
      </c>
      <c r="S13" s="203" t="n">
        <v>2.330880568658216</v>
      </c>
      <c r="T13" s="203" t="n">
        <v>2.330880568658216</v>
      </c>
      <c r="U13" s="203" t="n">
        <v>2.330880568658216</v>
      </c>
      <c r="V13" s="203" t="n">
        <v>2.330880568658216</v>
      </c>
      <c r="W13" s="203" t="n">
        <v>2.330880568658216</v>
      </c>
      <c r="X13" s="203" t="n">
        <v>2.330880568658216</v>
      </c>
      <c r="Y13" s="203" t="n">
        <v>2.330880568658216</v>
      </c>
      <c r="Z13" s="203" t="n">
        <v>2.330880568658216</v>
      </c>
      <c r="AA13" s="203" t="n">
        <v>2.330880568658216</v>
      </c>
      <c r="AB13" s="203" t="n">
        <v>2.330880568658216</v>
      </c>
      <c r="AC13" s="203" t="n">
        <v>2.330880568658216</v>
      </c>
      <c r="AD13" s="203" t="n">
        <v>2.330880568658216</v>
      </c>
      <c r="AE13" s="203" t="n">
        <v>2.330880568658216</v>
      </c>
      <c r="AF13" s="3" t="n"/>
      <c r="AG13" s="3" t="inlineStr">
        <is>
          <t>egy.mit.atp.res.nga.2</t>
        </is>
      </c>
      <c r="AH13" s="203" t="n">
        <v>4.633668494830392</v>
      </c>
      <c r="AI13" s="203" t="n">
        <v>3.208685637036723</v>
      </c>
      <c r="AJ13" s="203" t="n">
        <v>2.330880568658216</v>
      </c>
      <c r="AK13" s="203" t="n">
        <v>2.330880568658216</v>
      </c>
      <c r="AL13" s="203" t="n">
        <v>2.330880568658216</v>
      </c>
      <c r="AM13" s="203" t="n">
        <v>3.425373183266608</v>
      </c>
      <c r="AN13" s="203" t="n">
        <v>3.425373183266608</v>
      </c>
      <c r="AO13" s="203" t="n">
        <v>3.425373183266608</v>
      </c>
      <c r="AP13" s="203" t="n">
        <v>3.425373183266608</v>
      </c>
      <c r="AQ13" s="203" t="n">
        <v>3.425373183266608</v>
      </c>
      <c r="AR13" s="203" t="n">
        <v>3.425373183266608</v>
      </c>
      <c r="AS13" s="203" t="n">
        <v>3.425373183266608</v>
      </c>
      <c r="AT13" s="203" t="n">
        <v>3.425373183266608</v>
      </c>
      <c r="AU13" s="203" t="n">
        <v>3.425373183266608</v>
      </c>
      <c r="AV13" s="203" t="n">
        <v>3.425373183266608</v>
      </c>
      <c r="AW13" s="203" t="n">
        <v>3.425373183266608</v>
      </c>
      <c r="AX13" s="203" t="n">
        <v>3.425373183266608</v>
      </c>
      <c r="AY13" s="203" t="n">
        <v>3.425373183266608</v>
      </c>
      <c r="AZ13" s="203" t="n">
        <v>3.425373183266608</v>
      </c>
      <c r="BA13" s="203"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203" t="n">
        <v>5.400440813682353</v>
      </c>
      <c r="M14" s="203" t="n">
        <v>4.297471072828037</v>
      </c>
      <c r="N14" s="203" t="n">
        <v>3.786968755614531</v>
      </c>
      <c r="O14" s="203" t="n">
        <v>3.786968755614531</v>
      </c>
      <c r="P14" s="203" t="n">
        <v>3.786968755614531</v>
      </c>
      <c r="Q14" s="203" t="n">
        <v>3.786968755614531</v>
      </c>
      <c r="R14" s="203" t="n">
        <v>3.786968755614531</v>
      </c>
      <c r="S14" s="203" t="n">
        <v>3.786968755614531</v>
      </c>
      <c r="T14" s="203" t="n">
        <v>3.786968755614531</v>
      </c>
      <c r="U14" s="203" t="n">
        <v>3.786968755614531</v>
      </c>
      <c r="V14" s="203" t="n">
        <v>3.786968755614531</v>
      </c>
      <c r="W14" s="203" t="n">
        <v>3.786968755614531</v>
      </c>
      <c r="X14" s="203" t="n">
        <v>3.786968755614534</v>
      </c>
      <c r="Y14" s="203" t="n">
        <v>3.786968755614534</v>
      </c>
      <c r="Z14" s="203" t="n">
        <v>3.786968755614534</v>
      </c>
      <c r="AA14" s="203" t="n">
        <v>3.786968755614533</v>
      </c>
      <c r="AB14" s="203" t="n">
        <v>3.786968755614534</v>
      </c>
      <c r="AC14" s="203" t="n">
        <v>3.786968755614534</v>
      </c>
      <c r="AD14" s="203" t="n">
        <v>3.786968755614534</v>
      </c>
      <c r="AE14" s="203" t="n">
        <v>3.786968755614534</v>
      </c>
      <c r="AF14" s="3" t="n"/>
      <c r="AG14" s="3" t="inlineStr">
        <is>
          <t>egy.mit.atp.res.oop.2</t>
        </is>
      </c>
      <c r="AH14" s="203" t="n">
        <v>5.400440813682353</v>
      </c>
      <c r="AI14" s="203" t="n">
        <v>4.297471072828037</v>
      </c>
      <c r="AJ14" s="203" t="n">
        <v>3.786968755614531</v>
      </c>
      <c r="AK14" s="203" t="n">
        <v>3.786968755614531</v>
      </c>
      <c r="AL14" s="203" t="n">
        <v>3.786968755614531</v>
      </c>
      <c r="AM14" s="203" t="n">
        <v>5.291405736626424</v>
      </c>
      <c r="AN14" s="203" t="n">
        <v>5.291405736626424</v>
      </c>
      <c r="AO14" s="203" t="n">
        <v>5.291405736626424</v>
      </c>
      <c r="AP14" s="203" t="n">
        <v>5.291405736626424</v>
      </c>
      <c r="AQ14" s="203" t="n">
        <v>5.291405736626424</v>
      </c>
      <c r="AR14" s="203" t="n">
        <v>5.291405736626424</v>
      </c>
      <c r="AS14" s="203" t="n">
        <v>5.291405736626424</v>
      </c>
      <c r="AT14" s="203" t="n">
        <v>5.291405736626428</v>
      </c>
      <c r="AU14" s="203" t="n">
        <v>5.291405736626428</v>
      </c>
      <c r="AV14" s="203" t="n">
        <v>5.291405736626428</v>
      </c>
      <c r="AW14" s="203" t="n">
        <v>5.291405736626426</v>
      </c>
      <c r="AX14" s="203" t="n">
        <v>5.291405736626428</v>
      </c>
      <c r="AY14" s="203" t="n">
        <v>5.291405736626428</v>
      </c>
      <c r="AZ14" s="203" t="n">
        <v>5.291405736626428</v>
      </c>
      <c r="BA14" s="203"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203" t="n">
        <v>17.16454532574956</v>
      </c>
      <c r="M15" s="203" t="n">
        <v>11.73878168453379</v>
      </c>
      <c r="N15" s="203" t="n">
        <v>9.582680592285923</v>
      </c>
      <c r="O15" s="203" t="n">
        <v>9.582680592285923</v>
      </c>
      <c r="P15" s="203" t="n">
        <v>9.582680592285923</v>
      </c>
      <c r="Q15" s="203" t="n">
        <v>9.582680592285923</v>
      </c>
      <c r="R15" s="203" t="n">
        <v>9.582680592285923</v>
      </c>
      <c r="S15" s="203" t="n">
        <v>9.582680592285923</v>
      </c>
      <c r="T15" s="203" t="n">
        <v>9.582680592285923</v>
      </c>
      <c r="U15" s="203" t="n">
        <v>9.582680592285923</v>
      </c>
      <c r="V15" s="203" t="n">
        <v>9.582680592285923</v>
      </c>
      <c r="W15" s="203" t="n">
        <v>9.582680592285923</v>
      </c>
      <c r="X15" s="203" t="n">
        <v>9.582680592285927</v>
      </c>
      <c r="Y15" s="203" t="n">
        <v>9.582680592285927</v>
      </c>
      <c r="Z15" s="203" t="n">
        <v>9.582680592285927</v>
      </c>
      <c r="AA15" s="203" t="n">
        <v>9.582680592285927</v>
      </c>
      <c r="AB15" s="203" t="n">
        <v>9.58268059228593</v>
      </c>
      <c r="AC15" s="203" t="n">
        <v>9.58268059228593</v>
      </c>
      <c r="AD15" s="203" t="n">
        <v>9.58268059228593</v>
      </c>
      <c r="AE15" s="203" t="n">
        <v>9.582680592285934</v>
      </c>
      <c r="AF15" s="3" t="n"/>
      <c r="AG15" s="3" t="inlineStr">
        <is>
          <t>egy.mit.atp.res.gso.2</t>
        </is>
      </c>
      <c r="AH15" s="203" t="n">
        <v>17.16454532574956</v>
      </c>
      <c r="AI15" s="203" t="n">
        <v>11.73878168453379</v>
      </c>
      <c r="AJ15" s="203" t="n">
        <v>9.582680592285923</v>
      </c>
      <c r="AK15" s="203" t="n">
        <v>9.582680592285923</v>
      </c>
      <c r="AL15" s="203" t="n">
        <v>9.582680592285923</v>
      </c>
      <c r="AM15" s="203" t="n">
        <v>10.92735695777836</v>
      </c>
      <c r="AN15" s="203" t="n">
        <v>10.92735695777836</v>
      </c>
      <c r="AO15" s="203" t="n">
        <v>10.92735695777836</v>
      </c>
      <c r="AP15" s="203" t="n">
        <v>10.92735695777836</v>
      </c>
      <c r="AQ15" s="203" t="n">
        <v>10.92735695777836</v>
      </c>
      <c r="AR15" s="203" t="n">
        <v>10.92735695777836</v>
      </c>
      <c r="AS15" s="203" t="n">
        <v>10.92735695777836</v>
      </c>
      <c r="AT15" s="203" t="n">
        <v>10.92735695777837</v>
      </c>
      <c r="AU15" s="203" t="n">
        <v>10.92735695777837</v>
      </c>
      <c r="AV15" s="203" t="n">
        <v>10.92735695777837</v>
      </c>
      <c r="AW15" s="203" t="n">
        <v>10.92735695777837</v>
      </c>
      <c r="AX15" s="203" t="n">
        <v>10.92735695777837</v>
      </c>
      <c r="AY15" s="203" t="n">
        <v>10.92735695777837</v>
      </c>
      <c r="AZ15" s="203" t="n">
        <v>10.92735695777837</v>
      </c>
      <c r="BA15" s="203"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203" t="n">
        <v>11.09530753377407</v>
      </c>
      <c r="M16" s="203" t="n">
        <v>7.523291396960415</v>
      </c>
      <c r="N16" s="203" t="n">
        <v>6.682013851542891</v>
      </c>
      <c r="O16" s="203" t="n">
        <v>6.682013851542891</v>
      </c>
      <c r="P16" s="203" t="n">
        <v>6.682013851542891</v>
      </c>
      <c r="Q16" s="203" t="n">
        <v>6.682013851542891</v>
      </c>
      <c r="R16" s="203" t="n">
        <v>6.682013851542891</v>
      </c>
      <c r="S16" s="203" t="n">
        <v>6.682013851542891</v>
      </c>
      <c r="T16" s="203" t="n">
        <v>6.682013851542891</v>
      </c>
      <c r="U16" s="203" t="n">
        <v>6.682013851542891</v>
      </c>
      <c r="V16" s="203" t="n">
        <v>6.682013851542891</v>
      </c>
      <c r="W16" s="203" t="n">
        <v>6.682013851542891</v>
      </c>
      <c r="X16" s="203" t="n">
        <v>6.682013851542894</v>
      </c>
      <c r="Y16" s="203" t="n">
        <v>6.682013851542894</v>
      </c>
      <c r="Z16" s="203" t="n">
        <v>6.682013851542894</v>
      </c>
      <c r="AA16" s="203" t="n">
        <v>6.682013851542894</v>
      </c>
      <c r="AB16" s="203" t="n">
        <v>6.682013851542898</v>
      </c>
      <c r="AC16" s="203" t="n">
        <v>6.682013851542898</v>
      </c>
      <c r="AD16" s="203" t="n">
        <v>6.682013851542898</v>
      </c>
      <c r="AE16" s="203" t="n">
        <v>6.682013851542902</v>
      </c>
      <c r="AF16" s="3" t="n"/>
      <c r="AG16" s="3" t="inlineStr">
        <is>
          <t>egy.mit.atp.res.die.2</t>
        </is>
      </c>
      <c r="AH16" s="203" t="n">
        <v>11.09530753377407</v>
      </c>
      <c r="AI16" s="203" t="n">
        <v>7.523291396960415</v>
      </c>
      <c r="AJ16" s="203" t="n">
        <v>6.682013851542891</v>
      </c>
      <c r="AK16" s="203" t="n">
        <v>6.682013851542891</v>
      </c>
      <c r="AL16" s="203" t="n">
        <v>6.682013851542891</v>
      </c>
      <c r="AM16" s="203" t="n">
        <v>8.121722774701599</v>
      </c>
      <c r="AN16" s="203" t="n">
        <v>8.121722774701599</v>
      </c>
      <c r="AO16" s="203" t="n">
        <v>8.121722774701599</v>
      </c>
      <c r="AP16" s="203" t="n">
        <v>8.121722774701599</v>
      </c>
      <c r="AQ16" s="203" t="n">
        <v>8.121722774701599</v>
      </c>
      <c r="AR16" s="203" t="n">
        <v>8.121722774701599</v>
      </c>
      <c r="AS16" s="203" t="n">
        <v>8.121722774701599</v>
      </c>
      <c r="AT16" s="203" t="n">
        <v>8.121722774701603</v>
      </c>
      <c r="AU16" s="203" t="n">
        <v>8.121722774701603</v>
      </c>
      <c r="AV16" s="203" t="n">
        <v>8.121722774701603</v>
      </c>
      <c r="AW16" s="203" t="n">
        <v>8.121722774701603</v>
      </c>
      <c r="AX16" s="203" t="n">
        <v>8.121722774701606</v>
      </c>
      <c r="AY16" s="203" t="n">
        <v>8.121722774701606</v>
      </c>
      <c r="AZ16" s="203" t="n">
        <v>8.121722774701606</v>
      </c>
      <c r="BA16" s="203"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203" t="n">
        <v>10.96197170511618</v>
      </c>
      <c r="M17" s="203" t="n">
        <v>6.854447251586659</v>
      </c>
      <c r="N17" s="203" t="n">
        <v>6.461251972988677</v>
      </c>
      <c r="O17" s="203" t="n">
        <v>6.461251972988677</v>
      </c>
      <c r="P17" s="203" t="n">
        <v>6.461251972988677</v>
      </c>
      <c r="Q17" s="203" t="n">
        <v>6.461251972988677</v>
      </c>
      <c r="R17" s="203" t="n">
        <v>6.461251972988677</v>
      </c>
      <c r="S17" s="203" t="n">
        <v>6.461251972988677</v>
      </c>
      <c r="T17" s="203" t="n">
        <v>6.461251972988677</v>
      </c>
      <c r="U17" s="203" t="n">
        <v>6.461251972988677</v>
      </c>
      <c r="V17" s="203" t="n">
        <v>6.461251972988677</v>
      </c>
      <c r="W17" s="203" t="n">
        <v>6.461251972988677</v>
      </c>
      <c r="X17" s="203" t="n">
        <v>6.461251972988679</v>
      </c>
      <c r="Y17" s="203" t="n">
        <v>6.461251972988679</v>
      </c>
      <c r="Z17" s="203" t="n">
        <v>6.461251972988679</v>
      </c>
      <c r="AA17" s="203" t="n">
        <v>6.461251972988679</v>
      </c>
      <c r="AB17" s="203" t="n">
        <v>6.461251972988679</v>
      </c>
      <c r="AC17" s="203" t="n">
        <v>6.461251972988679</v>
      </c>
      <c r="AD17" s="203" t="n">
        <v>6.461251972988679</v>
      </c>
      <c r="AE17" s="203" t="n">
        <v>6.461251972988681</v>
      </c>
      <c r="AF17" s="3" t="n"/>
      <c r="AG17" s="3" t="inlineStr">
        <is>
          <t>egy.mit.atp.res.ker.2</t>
        </is>
      </c>
      <c r="AH17" s="203" t="n">
        <v>10.96197170511618</v>
      </c>
      <c r="AI17" s="203" t="n">
        <v>6.854447251586659</v>
      </c>
      <c r="AJ17" s="203" t="n">
        <v>6.461251972988677</v>
      </c>
      <c r="AK17" s="203" t="n">
        <v>6.461251972988677</v>
      </c>
      <c r="AL17" s="203" t="n">
        <v>6.461251972988677</v>
      </c>
      <c r="AM17" s="203" t="n">
        <v>7.805928338481119</v>
      </c>
      <c r="AN17" s="203" t="n">
        <v>7.805928338481119</v>
      </c>
      <c r="AO17" s="203" t="n">
        <v>7.805928338481119</v>
      </c>
      <c r="AP17" s="203" t="n">
        <v>7.805928338481119</v>
      </c>
      <c r="AQ17" s="203" t="n">
        <v>7.805928338481119</v>
      </c>
      <c r="AR17" s="203" t="n">
        <v>7.805928338481119</v>
      </c>
      <c r="AS17" s="203" t="n">
        <v>7.805928338481119</v>
      </c>
      <c r="AT17" s="203" t="n">
        <v>7.805928338481121</v>
      </c>
      <c r="AU17" s="203" t="n">
        <v>7.805928338481121</v>
      </c>
      <c r="AV17" s="203" t="n">
        <v>7.805928338481121</v>
      </c>
      <c r="AW17" s="203" t="n">
        <v>7.805928338481121</v>
      </c>
      <c r="AX17" s="203" t="n">
        <v>7.805928338481121</v>
      </c>
      <c r="AY17" s="203" t="n">
        <v>7.805928338481121</v>
      </c>
      <c r="AZ17" s="203" t="n">
        <v>7.805928338481121</v>
      </c>
      <c r="BA17" s="203"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203" t="n">
        <v>6.791001701933233</v>
      </c>
      <c r="M18" s="203" t="n">
        <v>3.938518289677504</v>
      </c>
      <c r="N18" s="203" t="n">
        <v>3.414229885726776</v>
      </c>
      <c r="O18" s="203" t="n">
        <v>3.414229885726776</v>
      </c>
      <c r="P18" s="203" t="n">
        <v>3.414229885726776</v>
      </c>
      <c r="Q18" s="203" t="n">
        <v>3.414229885726776</v>
      </c>
      <c r="R18" s="203" t="n">
        <v>3.414229885726776</v>
      </c>
      <c r="S18" s="203" t="n">
        <v>3.414229885726776</v>
      </c>
      <c r="T18" s="203" t="n">
        <v>3.414229885726776</v>
      </c>
      <c r="U18" s="203" t="n">
        <v>3.414229885726776</v>
      </c>
      <c r="V18" s="203" t="n">
        <v>3.414229885726776</v>
      </c>
      <c r="W18" s="203" t="n">
        <v>3.414229885726776</v>
      </c>
      <c r="X18" s="203" t="n">
        <v>3.414229885726776</v>
      </c>
      <c r="Y18" s="203" t="n">
        <v>3.414229885726776</v>
      </c>
      <c r="Z18" s="203" t="n">
        <v>3.414229885726776</v>
      </c>
      <c r="AA18" s="203" t="n">
        <v>3.414229885726776</v>
      </c>
      <c r="AB18" s="203" t="n">
        <v>3.414229885726776</v>
      </c>
      <c r="AC18" s="203" t="n">
        <v>3.414229885726776</v>
      </c>
      <c r="AD18" s="203" t="n">
        <v>3.414229885726776</v>
      </c>
      <c r="AE18" s="203" t="n">
        <v>3.414229885726776</v>
      </c>
      <c r="AF18" s="3" t="n"/>
      <c r="AG18" s="3" t="inlineStr">
        <is>
          <t>egy.mit.atp.res.lpg.2</t>
        </is>
      </c>
      <c r="AH18" s="203" t="n">
        <v>6.791001701933233</v>
      </c>
      <c r="AI18" s="203" t="n">
        <v>3.938518289677504</v>
      </c>
      <c r="AJ18" s="203" t="n">
        <v>3.414229885726776</v>
      </c>
      <c r="AK18" s="203" t="n">
        <v>3.414229885726776</v>
      </c>
      <c r="AL18" s="203" t="n">
        <v>3.414229885726776</v>
      </c>
      <c r="AM18" s="203" t="n">
        <v>4.759788906553579</v>
      </c>
      <c r="AN18" s="203" t="n">
        <v>4.759788906553579</v>
      </c>
      <c r="AO18" s="203" t="n">
        <v>4.759788906553579</v>
      </c>
      <c r="AP18" s="203" t="n">
        <v>4.759788906553579</v>
      </c>
      <c r="AQ18" s="203" t="n">
        <v>4.759788906553579</v>
      </c>
      <c r="AR18" s="203" t="n">
        <v>4.759788906553579</v>
      </c>
      <c r="AS18" s="203" t="n">
        <v>4.759788906553579</v>
      </c>
      <c r="AT18" s="203" t="n">
        <v>4.759788906553579</v>
      </c>
      <c r="AU18" s="203" t="n">
        <v>4.759788906553579</v>
      </c>
      <c r="AV18" s="203" t="n">
        <v>4.759788906553579</v>
      </c>
      <c r="AW18" s="203" t="n">
        <v>4.759788906553579</v>
      </c>
      <c r="AX18" s="203" t="n">
        <v>4.759788906553579</v>
      </c>
      <c r="AY18" s="203" t="n">
        <v>4.759788906553579</v>
      </c>
      <c r="AZ18" s="203" t="n">
        <v>4.759788906553579</v>
      </c>
      <c r="BA18" s="203"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203" t="n">
        <v>11.46594220776725</v>
      </c>
      <c r="M20" s="203" t="n">
        <v>8.830163127714529</v>
      </c>
      <c r="N20" s="203" t="n">
        <v>7.745564910591269</v>
      </c>
      <c r="O20" s="203" t="n">
        <v>6.943560707304042</v>
      </c>
      <c r="P20" s="203" t="n">
        <v>7.385460880037321</v>
      </c>
      <c r="Q20" s="203" t="n">
        <v>7.485142415880157</v>
      </c>
      <c r="R20" s="203" t="n">
        <v>7.437877177683069</v>
      </c>
      <c r="S20" s="203" t="n">
        <v>7.387190869303551</v>
      </c>
      <c r="T20" s="203" t="n">
        <v>7.332943345778078</v>
      </c>
      <c r="U20" s="203" t="n">
        <v>7.280592277603025</v>
      </c>
      <c r="V20" s="203" t="n">
        <v>7.280592277603025</v>
      </c>
      <c r="W20" s="203" t="n">
        <v>7.280592277603025</v>
      </c>
      <c r="X20" s="203" t="n">
        <v>7.280592277603027</v>
      </c>
      <c r="Y20" s="203" t="n">
        <v>7.280592277603028</v>
      </c>
      <c r="Z20" s="203" t="n">
        <v>7.280592277603026</v>
      </c>
      <c r="AA20" s="203" t="n">
        <v>7.280592277603026</v>
      </c>
      <c r="AB20" s="203" t="n">
        <v>7.280592277603027</v>
      </c>
      <c r="AC20" s="203" t="n">
        <v>7.280592277603027</v>
      </c>
      <c r="AD20" s="203" t="n">
        <v>7.280592277603028</v>
      </c>
      <c r="AE20" s="203" t="n">
        <v>7.280592277603028</v>
      </c>
      <c r="AF20" s="3" t="n"/>
      <c r="AG20" s="3" t="inlineStr">
        <is>
          <t>egy.mit.rpn.ind.coa.2</t>
        </is>
      </c>
      <c r="AH20" s="203" t="n">
        <v>11.46594220776725</v>
      </c>
      <c r="AI20" s="203" t="n">
        <v>8.830163127714529</v>
      </c>
      <c r="AJ20" s="203" t="n">
        <v>7.745564910591269</v>
      </c>
      <c r="AK20" s="203" t="n">
        <v>6.943560707304042</v>
      </c>
      <c r="AL20" s="203" t="n">
        <v>7.385460880037321</v>
      </c>
      <c r="AM20" s="203" t="n">
        <v>9.446598714461501</v>
      </c>
      <c r="AN20" s="203" t="n">
        <v>9.399333476264415</v>
      </c>
      <c r="AO20" s="203" t="n">
        <v>9.348647167884899</v>
      </c>
      <c r="AP20" s="203" t="n">
        <v>9.294399644359425</v>
      </c>
      <c r="AQ20" s="203" t="n">
        <v>9.242048576184372</v>
      </c>
      <c r="AR20" s="203" t="n">
        <v>9.242048576184372</v>
      </c>
      <c r="AS20" s="203" t="n">
        <v>9.24204857618437</v>
      </c>
      <c r="AT20" s="203" t="n">
        <v>9.242048576184374</v>
      </c>
      <c r="AU20" s="203" t="n">
        <v>9.242048576184374</v>
      </c>
      <c r="AV20" s="203" t="n">
        <v>9.242048576184374</v>
      </c>
      <c r="AW20" s="203" t="n">
        <v>9.242048576184374</v>
      </c>
      <c r="AX20" s="203" t="n">
        <v>9.242048576184374</v>
      </c>
      <c r="AY20" s="203" t="n">
        <v>9.242048576184372</v>
      </c>
      <c r="AZ20" s="203" t="n">
        <v>9.242048576184372</v>
      </c>
      <c r="BA20" s="203"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203" t="n">
        <v>5.336221765145694</v>
      </c>
      <c r="M21" s="203" t="n">
        <v>5.010091319619435</v>
      </c>
      <c r="N21" s="203" t="n">
        <v>5.087003679642157</v>
      </c>
      <c r="O21" s="203" t="n">
        <v>5.087003679642156</v>
      </c>
      <c r="P21" s="203" t="n">
        <v>5.087003679642156</v>
      </c>
      <c r="Q21" s="203" t="n">
        <v>5.087003679642156</v>
      </c>
      <c r="R21" s="203" t="n">
        <v>5.087003679642156</v>
      </c>
      <c r="S21" s="203" t="n">
        <v>5.087003679642156</v>
      </c>
      <c r="T21" s="203" t="n">
        <v>5.087003679642155</v>
      </c>
      <c r="U21" s="203" t="n">
        <v>5.087003679642156</v>
      </c>
      <c r="V21" s="203" t="n">
        <v>5.087003679642155</v>
      </c>
      <c r="W21" s="203" t="n">
        <v>5.087003679642156</v>
      </c>
      <c r="X21" s="203" t="n">
        <v>5.087003679642156</v>
      </c>
      <c r="Y21" s="203" t="n">
        <v>5.087003679642156</v>
      </c>
      <c r="Z21" s="203" t="n">
        <v>5.087003679642156</v>
      </c>
      <c r="AA21" s="203" t="n">
        <v>5.087003679642156</v>
      </c>
      <c r="AB21" s="203" t="n">
        <v>5.087003679642156</v>
      </c>
      <c r="AC21" s="203" t="n">
        <v>5.087003679642156</v>
      </c>
      <c r="AD21" s="203" t="n">
        <v>5.087003679642156</v>
      </c>
      <c r="AE21" s="203" t="n">
        <v>5.087003679642156</v>
      </c>
      <c r="AF21" s="3" t="n"/>
      <c r="AG21" s="3" t="inlineStr">
        <is>
          <t>egy.mit.rpn.ind.nga.2</t>
        </is>
      </c>
      <c r="AH21" s="203" t="n">
        <v>5.336221765145694</v>
      </c>
      <c r="AI21" s="203" t="n">
        <v>5.010091319619435</v>
      </c>
      <c r="AJ21" s="203" t="n">
        <v>5.087003679642157</v>
      </c>
      <c r="AK21" s="203" t="n">
        <v>5.087003679642156</v>
      </c>
      <c r="AL21" s="203" t="n">
        <v>5.087003679642156</v>
      </c>
      <c r="AM21" s="203" t="n">
        <v>6.181496294250548</v>
      </c>
      <c r="AN21" s="203" t="n">
        <v>6.181496294250547</v>
      </c>
      <c r="AO21" s="203" t="n">
        <v>6.181496294250548</v>
      </c>
      <c r="AP21" s="203" t="n">
        <v>6.181496294250548</v>
      </c>
      <c r="AQ21" s="203" t="n">
        <v>6.181496294250548</v>
      </c>
      <c r="AR21" s="203" t="n">
        <v>6.181496294250548</v>
      </c>
      <c r="AS21" s="203" t="n">
        <v>6.181496294250548</v>
      </c>
      <c r="AT21" s="203" t="n">
        <v>6.181496294250548</v>
      </c>
      <c r="AU21" s="203" t="n">
        <v>6.181496294250548</v>
      </c>
      <c r="AV21" s="203" t="n">
        <v>6.181496294250548</v>
      </c>
      <c r="AW21" s="203" t="n">
        <v>6.181496294250548</v>
      </c>
      <c r="AX21" s="203" t="n">
        <v>6.181496294250548</v>
      </c>
      <c r="AY21" s="203" t="n">
        <v>6.181496294250548</v>
      </c>
      <c r="AZ21" s="203" t="n">
        <v>6.181496294250548</v>
      </c>
      <c r="BA21" s="203"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203" t="n">
        <v>5.400440813682353</v>
      </c>
      <c r="M22" s="203" t="n">
        <v>4.297471072828037</v>
      </c>
      <c r="N22" s="203" t="n">
        <v>3.786968755614531</v>
      </c>
      <c r="O22" s="203" t="n">
        <v>3.786968755614531</v>
      </c>
      <c r="P22" s="203" t="n">
        <v>3.786968755614531</v>
      </c>
      <c r="Q22" s="203" t="n">
        <v>3.786968755614531</v>
      </c>
      <c r="R22" s="203" t="n">
        <v>3.786968755614531</v>
      </c>
      <c r="S22" s="203" t="n">
        <v>3.786968755614531</v>
      </c>
      <c r="T22" s="203" t="n">
        <v>3.78696875561453</v>
      </c>
      <c r="U22" s="203" t="n">
        <v>3.78696875561453</v>
      </c>
      <c r="V22" s="203" t="n">
        <v>3.786968755614531</v>
      </c>
      <c r="W22" s="203" t="n">
        <v>3.786968755614531</v>
      </c>
      <c r="X22" s="203" t="n">
        <v>3.786968755614535</v>
      </c>
      <c r="Y22" s="203" t="n">
        <v>3.786968755614534</v>
      </c>
      <c r="Z22" s="203" t="n">
        <v>3.786968755614534</v>
      </c>
      <c r="AA22" s="203" t="n">
        <v>3.786968755614533</v>
      </c>
      <c r="AB22" s="203" t="n">
        <v>3.786968755614534</v>
      </c>
      <c r="AC22" s="203" t="n">
        <v>3.786968755614535</v>
      </c>
      <c r="AD22" s="203" t="n">
        <v>3.786968755614534</v>
      </c>
      <c r="AE22" s="203" t="n">
        <v>3.786968755614534</v>
      </c>
      <c r="AF22" s="3" t="n"/>
      <c r="AG22" s="3" t="inlineStr">
        <is>
          <t>egy.mit.rpn.all.oop.2</t>
        </is>
      </c>
      <c r="AH22" s="203" t="n">
        <v>5.400440813682353</v>
      </c>
      <c r="AI22" s="203" t="n">
        <v>4.297471072828037</v>
      </c>
      <c r="AJ22" s="203" t="n">
        <v>3.786968755614531</v>
      </c>
      <c r="AK22" s="203" t="n">
        <v>3.786968755614531</v>
      </c>
      <c r="AL22" s="203" t="n">
        <v>3.786968755614531</v>
      </c>
      <c r="AM22" s="203" t="n">
        <v>5.223476130208251</v>
      </c>
      <c r="AN22" s="203" t="n">
        <v>5.223492979947175</v>
      </c>
      <c r="AO22" s="203" t="n">
        <v>5.223509774737364</v>
      </c>
      <c r="AP22" s="203" t="n">
        <v>5.22352651471529</v>
      </c>
      <c r="AQ22" s="203" t="n">
        <v>5.22354320001739</v>
      </c>
      <c r="AR22" s="203" t="n">
        <v>5.223559830780081</v>
      </c>
      <c r="AS22" s="203" t="n">
        <v>5.22357640713974</v>
      </c>
      <c r="AT22" s="203" t="n">
        <v>5.223592929232717</v>
      </c>
      <c r="AU22" s="203" t="n">
        <v>5.223609397195311</v>
      </c>
      <c r="AV22" s="203" t="n">
        <v>5.223625811163795</v>
      </c>
      <c r="AW22" s="203" t="n">
        <v>5.223642171274387</v>
      </c>
      <c r="AX22" s="203" t="n">
        <v>5.223658477663276</v>
      </c>
      <c r="AY22" s="203" t="n">
        <v>5.223674730466585</v>
      </c>
      <c r="AZ22" s="203" t="n">
        <v>5.223690929820398</v>
      </c>
      <c r="BA22" s="203"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203" t="n">
        <v>17.16454532574956</v>
      </c>
      <c r="M23" s="203" t="n">
        <v>11.73878168453379</v>
      </c>
      <c r="N23" s="203" t="n">
        <v>9.582680592285923</v>
      </c>
      <c r="O23" s="203" t="n">
        <v>9.582680592285923</v>
      </c>
      <c r="P23" s="203" t="n">
        <v>9.582680592285923</v>
      </c>
      <c r="Q23" s="203" t="n">
        <v>9.582680592285923</v>
      </c>
      <c r="R23" s="203" t="n">
        <v>9.582680592285923</v>
      </c>
      <c r="S23" s="203" t="n">
        <v>9.582680592285923</v>
      </c>
      <c r="T23" s="203" t="n">
        <v>9.582680592285923</v>
      </c>
      <c r="U23" s="203" t="n">
        <v>9.582680592285923</v>
      </c>
      <c r="V23" s="203" t="n">
        <v>9.582680592285923</v>
      </c>
      <c r="W23" s="203" t="n">
        <v>9.582680592285923</v>
      </c>
      <c r="X23" s="203" t="n">
        <v>9.582680592285927</v>
      </c>
      <c r="Y23" s="203" t="n">
        <v>9.582680592285927</v>
      </c>
      <c r="Z23" s="203" t="n">
        <v>9.582680592285927</v>
      </c>
      <c r="AA23" s="203" t="n">
        <v>9.582680592285927</v>
      </c>
      <c r="AB23" s="203" t="n">
        <v>9.58268059228593</v>
      </c>
      <c r="AC23" s="203" t="n">
        <v>9.58268059228593</v>
      </c>
      <c r="AD23" s="203" t="n">
        <v>9.58268059228593</v>
      </c>
      <c r="AE23" s="203" t="n">
        <v>9.582680592285934</v>
      </c>
      <c r="AF23" s="3" t="n"/>
      <c r="AG23" s="3" t="inlineStr">
        <is>
          <t>egy.mit.rpn.all.gso.2</t>
        </is>
      </c>
      <c r="AH23" s="203" t="n">
        <v>17.16454532574956</v>
      </c>
      <c r="AI23" s="203" t="n">
        <v>11.73878168453379</v>
      </c>
      <c r="AJ23" s="203" t="n">
        <v>9.582680592285923</v>
      </c>
      <c r="AK23" s="203" t="n">
        <v>9.582680592285923</v>
      </c>
      <c r="AL23" s="203" t="n">
        <v>9.582680592285923</v>
      </c>
      <c r="AM23" s="203" t="n">
        <v>10.88073314156109</v>
      </c>
      <c r="AN23" s="203" t="n">
        <v>10.88073314156109</v>
      </c>
      <c r="AO23" s="203" t="n">
        <v>10.88073314156109</v>
      </c>
      <c r="AP23" s="203" t="n">
        <v>10.88073314156109</v>
      </c>
      <c r="AQ23" s="203" t="n">
        <v>10.88073314156109</v>
      </c>
      <c r="AR23" s="203" t="n">
        <v>10.88073314156109</v>
      </c>
      <c r="AS23" s="203" t="n">
        <v>10.88073314156109</v>
      </c>
      <c r="AT23" s="203" t="n">
        <v>10.88073314156109</v>
      </c>
      <c r="AU23" s="203" t="n">
        <v>10.88073314156109</v>
      </c>
      <c r="AV23" s="203" t="n">
        <v>10.88073314156109</v>
      </c>
      <c r="AW23" s="203" t="n">
        <v>10.88073314156109</v>
      </c>
      <c r="AX23" s="203" t="n">
        <v>10.88073314156109</v>
      </c>
      <c r="AY23" s="203" t="n">
        <v>10.88073314156109</v>
      </c>
      <c r="AZ23" s="203" t="n">
        <v>10.88073314156109</v>
      </c>
      <c r="BA23" s="203"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203" t="n">
        <v>11.09530753377407</v>
      </c>
      <c r="M24" s="203" t="n">
        <v>7.523291396960415</v>
      </c>
      <c r="N24" s="203" t="n">
        <v>6.682013851542891</v>
      </c>
      <c r="O24" s="203" t="n">
        <v>6.682013851542891</v>
      </c>
      <c r="P24" s="203" t="n">
        <v>6.682013851542892</v>
      </c>
      <c r="Q24" s="203" t="n">
        <v>6.682013851542891</v>
      </c>
      <c r="R24" s="203" t="n">
        <v>6.682013851542891</v>
      </c>
      <c r="S24" s="203" t="n">
        <v>6.682013851542891</v>
      </c>
      <c r="T24" s="203" t="n">
        <v>6.682013851542891</v>
      </c>
      <c r="U24" s="203" t="n">
        <v>6.682013851542891</v>
      </c>
      <c r="V24" s="203" t="n">
        <v>6.682013851542891</v>
      </c>
      <c r="W24" s="203" t="n">
        <v>6.68201385154289</v>
      </c>
      <c r="X24" s="203" t="n">
        <v>6.682013851542894</v>
      </c>
      <c r="Y24" s="203" t="n">
        <v>6.682013851542894</v>
      </c>
      <c r="Z24" s="203" t="n">
        <v>6.682013851542894</v>
      </c>
      <c r="AA24" s="203" t="n">
        <v>6.682013851542895</v>
      </c>
      <c r="AB24" s="203" t="n">
        <v>6.682013851542898</v>
      </c>
      <c r="AC24" s="203" t="n">
        <v>6.682013851542897</v>
      </c>
      <c r="AD24" s="203" t="n">
        <v>6.682013851542898</v>
      </c>
      <c r="AE24" s="203" t="n">
        <v>6.682013851542901</v>
      </c>
      <c r="AF24" s="3" t="n"/>
      <c r="AG24" s="3" t="inlineStr">
        <is>
          <t>egy.mit.rpn.all.die.2</t>
        </is>
      </c>
      <c r="AH24" s="203" t="n">
        <v>11.09530753377407</v>
      </c>
      <c r="AI24" s="203" t="n">
        <v>7.523291396960415</v>
      </c>
      <c r="AJ24" s="203" t="n">
        <v>6.682013851542891</v>
      </c>
      <c r="AK24" s="203" t="n">
        <v>6.682013851542891</v>
      </c>
      <c r="AL24" s="203" t="n">
        <v>6.682013851542892</v>
      </c>
      <c r="AM24" s="203" t="n">
        <v>8.080655839625962</v>
      </c>
      <c r="AN24" s="203" t="n">
        <v>8.080656592255055</v>
      </c>
      <c r="AO24" s="203" t="n">
        <v>8.080659080717959</v>
      </c>
      <c r="AP24" s="203" t="n">
        <v>8.080665179342779</v>
      </c>
      <c r="AQ24" s="203" t="n">
        <v>8.080670817098138</v>
      </c>
      <c r="AR24" s="203" t="n">
        <v>8.080677266192659</v>
      </c>
      <c r="AS24" s="203" t="n">
        <v>8.080683354259342</v>
      </c>
      <c r="AT24" s="203" t="n">
        <v>8.080689456626777</v>
      </c>
      <c r="AU24" s="203" t="n">
        <v>8.080696090127098</v>
      </c>
      <c r="AV24" s="203" t="n">
        <v>8.080702943202759</v>
      </c>
      <c r="AW24" s="203" t="n">
        <v>8.08070981920247</v>
      </c>
      <c r="AX24" s="203" t="n">
        <v>8.080717357877838</v>
      </c>
      <c r="AY24" s="203" t="n">
        <v>8.080725400499741</v>
      </c>
      <c r="AZ24" s="203" t="n">
        <v>8.080734147748489</v>
      </c>
      <c r="BA24" s="203"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203" t="n">
        <v>6.791001701933234</v>
      </c>
      <c r="M25" s="203" t="n">
        <v>3.938518289677504</v>
      </c>
      <c r="N25" s="203" t="n">
        <v>3.414229885726776</v>
      </c>
      <c r="O25" s="203" t="n">
        <v>3.414229885726776</v>
      </c>
      <c r="P25" s="203" t="n">
        <v>3.414229885726776</v>
      </c>
      <c r="Q25" s="203" t="n">
        <v>3.414229885726776</v>
      </c>
      <c r="R25" s="203" t="n">
        <v>3.414229885726776</v>
      </c>
      <c r="S25" s="203" t="n">
        <v>3.414229885726776</v>
      </c>
      <c r="T25" s="203" t="n">
        <v>3.414229885726776</v>
      </c>
      <c r="U25" s="203" t="n">
        <v>3.414229885726776</v>
      </c>
      <c r="V25" s="203" t="n">
        <v>3.414229885726777</v>
      </c>
      <c r="W25" s="203" t="n">
        <v>3.414229885726776</v>
      </c>
      <c r="X25" s="203" t="n">
        <v>3.414229885726776</v>
      </c>
      <c r="Y25" s="203" t="n">
        <v>3.414229885726776</v>
      </c>
      <c r="Z25" s="203" t="n">
        <v>3.414229885726776</v>
      </c>
      <c r="AA25" s="203" t="n">
        <v>3.414229885726776</v>
      </c>
      <c r="AB25" s="203" t="n">
        <v>3.414229885726776</v>
      </c>
      <c r="AC25" s="203" t="n">
        <v>3.414229885726776</v>
      </c>
      <c r="AD25" s="203" t="n">
        <v>3.414229885726776</v>
      </c>
      <c r="AE25" s="203" t="n">
        <v>3.414229885726777</v>
      </c>
      <c r="AF25" s="3" t="n"/>
      <c r="AG25" s="3" t="inlineStr">
        <is>
          <t>egy.mit.rpn.all.lpg.2</t>
        </is>
      </c>
      <c r="AH25" s="203" t="n">
        <v>6.791001701933234</v>
      </c>
      <c r="AI25" s="203" t="n">
        <v>3.938518289677504</v>
      </c>
      <c r="AJ25" s="203" t="n">
        <v>3.414229885726776</v>
      </c>
      <c r="AK25" s="203" t="n">
        <v>3.414229885726776</v>
      </c>
      <c r="AL25" s="203" t="n">
        <v>3.414229885726776</v>
      </c>
      <c r="AM25" s="203" t="n">
        <v>4.759788906553579</v>
      </c>
      <c r="AN25" s="203" t="n">
        <v>4.759788906553579</v>
      </c>
      <c r="AO25" s="203" t="n">
        <v>4.759788906553579</v>
      </c>
      <c r="AP25" s="203" t="n">
        <v>4.759788906553579</v>
      </c>
      <c r="AQ25" s="203" t="n">
        <v>4.759788906553579</v>
      </c>
      <c r="AR25" s="203" t="n">
        <v>4.759788906553579</v>
      </c>
      <c r="AS25" s="203" t="n">
        <v>4.759788906553579</v>
      </c>
      <c r="AT25" s="203" t="n">
        <v>4.759788906553579</v>
      </c>
      <c r="AU25" s="203" t="n">
        <v>4.759788906553579</v>
      </c>
      <c r="AV25" s="203" t="n">
        <v>4.759788906553579</v>
      </c>
      <c r="AW25" s="203" t="n">
        <v>4.759788906553578</v>
      </c>
      <c r="AX25" s="203" t="n">
        <v>4.759788906553578</v>
      </c>
      <c r="AY25" s="203" t="n">
        <v>4.759788906553579</v>
      </c>
      <c r="AZ25" s="203" t="n">
        <v>4.75978890655358</v>
      </c>
      <c r="BA25" s="203"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203" t="n">
        <v>10.96197170511618</v>
      </c>
      <c r="M26" s="203" t="n">
        <v>6.854447251586659</v>
      </c>
      <c r="N26" s="203" t="n">
        <v>6.461251972988677</v>
      </c>
      <c r="O26" s="203" t="n">
        <v>6.461251972988676</v>
      </c>
      <c r="P26" s="203" t="n">
        <v>6.461251972988677</v>
      </c>
      <c r="Q26" s="203" t="n">
        <v>6.461251972988677</v>
      </c>
      <c r="R26" s="203" t="n">
        <v>6.461251972988677</v>
      </c>
      <c r="S26" s="203" t="n">
        <v>6.461251972988677</v>
      </c>
      <c r="T26" s="203" t="n">
        <v>6.461251972988677</v>
      </c>
      <c r="U26" s="203" t="n">
        <v>6.461251972988677</v>
      </c>
      <c r="V26" s="203" t="n">
        <v>6.461251972988677</v>
      </c>
      <c r="W26" s="203" t="n">
        <v>6.461251972988677</v>
      </c>
      <c r="X26" s="203" t="n">
        <v>6.461251972988679</v>
      </c>
      <c r="Y26" s="203" t="n">
        <v>6.461251972988679</v>
      </c>
      <c r="Z26" s="203" t="n">
        <v>6.46125197298868</v>
      </c>
      <c r="AA26" s="203" t="n">
        <v>6.461251972988679</v>
      </c>
      <c r="AB26" s="203" t="n">
        <v>6.461251972988679</v>
      </c>
      <c r="AC26" s="203" t="n">
        <v>6.46125197298868</v>
      </c>
      <c r="AD26" s="203" t="n">
        <v>6.46125197298868</v>
      </c>
      <c r="AE26" s="203" t="n">
        <v>6.461251972988681</v>
      </c>
      <c r="AF26" s="3" t="n"/>
      <c r="AG26" s="3" t="inlineStr">
        <is>
          <t>egy.mit.rpn.all.ker.2</t>
        </is>
      </c>
      <c r="AH26" s="203" t="n">
        <v>10.96197170511618</v>
      </c>
      <c r="AI26" s="203" t="n">
        <v>6.854447251586659</v>
      </c>
      <c r="AJ26" s="203" t="n">
        <v>6.461251972988677</v>
      </c>
      <c r="AK26" s="203" t="n">
        <v>6.461251972988676</v>
      </c>
      <c r="AL26" s="203" t="n">
        <v>6.461251972988677</v>
      </c>
      <c r="AM26" s="203" t="n">
        <v>7.862975988641569</v>
      </c>
      <c r="AN26" s="203" t="n">
        <v>7.862976839961102</v>
      </c>
      <c r="AO26" s="203" t="n">
        <v>7.862977460172117</v>
      </c>
      <c r="AP26" s="203" t="n">
        <v>7.862977654628679</v>
      </c>
      <c r="AQ26" s="203" t="n">
        <v>7.862977869462432</v>
      </c>
      <c r="AR26" s="203" t="n">
        <v>7.862977969181477</v>
      </c>
      <c r="AS26" s="203" t="n">
        <v>7.862978078957948</v>
      </c>
      <c r="AT26" s="203" t="n">
        <v>7.862978159016772</v>
      </c>
      <c r="AU26" s="203" t="n">
        <v>7.862978156677496</v>
      </c>
      <c r="AV26" s="203" t="n">
        <v>7.862978105284939</v>
      </c>
      <c r="AW26" s="203" t="n">
        <v>7.862978025372024</v>
      </c>
      <c r="AX26" s="203" t="n">
        <v>7.862977853547039</v>
      </c>
      <c r="AY26" s="203" t="n">
        <v>7.862977607443413</v>
      </c>
      <c r="AZ26" s="203" t="n">
        <v>7.862977268953585</v>
      </c>
      <c r="BA26" s="203"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202" t="n">
        <v>18950.88812739385</v>
      </c>
      <c r="M28" s="202" t="n">
        <v>13655.30560306855</v>
      </c>
      <c r="N28" s="202" t="n">
        <v>14240.34438549033</v>
      </c>
      <c r="O28" s="202" t="n">
        <v>13853.62175854659</v>
      </c>
      <c r="P28" s="202" t="n">
        <v>14466.89381669192</v>
      </c>
      <c r="Q28" s="202" t="n">
        <v>14843.78041129769</v>
      </c>
      <c r="R28" s="202" t="n">
        <v>15151.94939508969</v>
      </c>
      <c r="S28" s="202" t="n">
        <v>15436.40457208361</v>
      </c>
      <c r="T28" s="202" t="n">
        <v>15690.62178660767</v>
      </c>
      <c r="U28" s="202" t="n">
        <v>15944.24409674462</v>
      </c>
      <c r="V28" s="202" t="n">
        <v>16245.83852398194</v>
      </c>
      <c r="W28" s="202" t="n">
        <v>16548.19078345854</v>
      </c>
      <c r="X28" s="202" t="n">
        <v>16851.21473740532</v>
      </c>
      <c r="Y28" s="202" t="n">
        <v>17154.82500868065</v>
      </c>
      <c r="Z28" s="202" t="n">
        <v>17458.93690833649</v>
      </c>
      <c r="AA28" s="202" t="n">
        <v>17763.46635542694</v>
      </c>
      <c r="AB28" s="202" t="n">
        <v>18068.3297894577</v>
      </c>
      <c r="AC28" s="202" t="n">
        <v>18373.4440758493</v>
      </c>
      <c r="AD28" s="202" t="n">
        <v>18678.72640476151</v>
      </c>
      <c r="AE28" s="202" t="n">
        <v>18984.09418360066</v>
      </c>
      <c r="AF28" s="3" t="n"/>
      <c r="AG28" s="3" t="inlineStr">
        <is>
          <t>egy.mit.pav.sp.all.coa.2</t>
        </is>
      </c>
      <c r="AH28" s="202" t="n">
        <v>18950.88812739385</v>
      </c>
      <c r="AI28" s="202" t="n">
        <v>13655.30560306855</v>
      </c>
      <c r="AJ28" s="202" t="n">
        <v>14240.34438549033</v>
      </c>
      <c r="AK28" s="202" t="n">
        <v>13853.62175854659</v>
      </c>
      <c r="AL28" s="202" t="n">
        <v>14466.89381669192</v>
      </c>
      <c r="AM28" s="202" t="n">
        <v>16366.8014549364</v>
      </c>
      <c r="AN28" s="202" t="n">
        <v>16715.84652636196</v>
      </c>
      <c r="AO28" s="202" t="n">
        <v>17044.9359553315</v>
      </c>
      <c r="AP28" s="202" t="n">
        <v>17325.46696673066</v>
      </c>
      <c r="AQ28" s="202" t="n">
        <v>17618.64569446542</v>
      </c>
      <c r="AR28" s="202" t="n">
        <v>17947.25897440104</v>
      </c>
      <c r="AS28" s="202" t="n">
        <v>18287.50734781973</v>
      </c>
      <c r="AT28" s="202" t="n">
        <v>18634.00961700575</v>
      </c>
      <c r="AU28" s="202" t="n">
        <v>18978.73736359325</v>
      </c>
      <c r="AV28" s="202" t="n">
        <v>19326.35187796036</v>
      </c>
      <c r="AW28" s="202" t="n">
        <v>19679.99084560787</v>
      </c>
      <c r="AX28" s="202" t="n">
        <v>20029.12700990366</v>
      </c>
      <c r="AY28" s="202" t="n">
        <v>20375.98416296343</v>
      </c>
      <c r="AZ28" s="202" t="n">
        <v>20716.79497097824</v>
      </c>
      <c r="BA28" s="202"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202" t="n">
        <v>70305.62581771295</v>
      </c>
      <c r="M29" s="202" t="n">
        <v>55615.09464390567</v>
      </c>
      <c r="N29" s="202" t="n">
        <v>61184.94829068319</v>
      </c>
      <c r="O29" s="202" t="n">
        <v>63361.70614449462</v>
      </c>
      <c r="P29" s="202" t="n">
        <v>65508.52208095027</v>
      </c>
      <c r="Q29" s="202" t="n">
        <v>68068.96845945744</v>
      </c>
      <c r="R29" s="202" t="n">
        <v>71146.00314761876</v>
      </c>
      <c r="S29" s="202" t="n">
        <v>74133.11680329316</v>
      </c>
      <c r="T29" s="202" t="n">
        <v>76962.23440528158</v>
      </c>
      <c r="U29" s="202" t="n">
        <v>79849.50682988959</v>
      </c>
      <c r="V29" s="202" t="n">
        <v>82805.60149191236</v>
      </c>
      <c r="W29" s="202" t="n">
        <v>85830.51163726191</v>
      </c>
      <c r="X29" s="202" t="n">
        <v>88924.17908181582</v>
      </c>
      <c r="Y29" s="202" t="n">
        <v>92086.49337318465</v>
      </c>
      <c r="Z29" s="202" t="n">
        <v>95317.29084488783</v>
      </c>
      <c r="AA29" s="202" t="n">
        <v>98616.35355422254</v>
      </c>
      <c r="AB29" s="202" t="n">
        <v>101983.4080954377</v>
      </c>
      <c r="AC29" s="202" t="n">
        <v>105418.12428015</v>
      </c>
      <c r="AD29" s="202" t="n">
        <v>108920.1136772541</v>
      </c>
      <c r="AE29" s="202" t="n">
        <v>112488.9280048922</v>
      </c>
      <c r="AF29" s="3" t="n"/>
      <c r="AG29" s="3" t="inlineStr">
        <is>
          <t>egy.mit.pav.sp.all.nga.2</t>
        </is>
      </c>
      <c r="AH29" s="202" t="n">
        <v>70305.62581771295</v>
      </c>
      <c r="AI29" s="202" t="n">
        <v>55615.09464390567</v>
      </c>
      <c r="AJ29" s="202" t="n">
        <v>61184.94829068319</v>
      </c>
      <c r="AK29" s="202" t="n">
        <v>63361.70614449462</v>
      </c>
      <c r="AL29" s="202" t="n">
        <v>65508.52208095027</v>
      </c>
      <c r="AM29" s="202" t="n">
        <v>72060.63399951468</v>
      </c>
      <c r="AN29" s="202" t="n">
        <v>75298.76580476151</v>
      </c>
      <c r="AO29" s="202" t="n">
        <v>78484.62641168026</v>
      </c>
      <c r="AP29" s="202" t="n">
        <v>81363.27131018198</v>
      </c>
      <c r="AQ29" s="202" t="n">
        <v>84415.50701336085</v>
      </c>
      <c r="AR29" s="202" t="n">
        <v>87481.34961169207</v>
      </c>
      <c r="AS29" s="202" t="n">
        <v>90717.30348691545</v>
      </c>
      <c r="AT29" s="202" t="n">
        <v>94079.39211941432</v>
      </c>
      <c r="AU29" s="202" t="n">
        <v>97494.43950344525</v>
      </c>
      <c r="AV29" s="202" t="n">
        <v>101007.4594213918</v>
      </c>
      <c r="AW29" s="202" t="n">
        <v>104651.7501257218</v>
      </c>
      <c r="AX29" s="202" t="n">
        <v>108324.2350678288</v>
      </c>
      <c r="AY29" s="202" t="n">
        <v>112045.8043121757</v>
      </c>
      <c r="AZ29" s="202" t="n">
        <v>115775.9366469276</v>
      </c>
      <c r="BA29" s="202"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202" t="n">
        <v>16181.78418622724</v>
      </c>
      <c r="M30" s="202" t="n">
        <v>12110.009764422</v>
      </c>
      <c r="N30" s="202" t="n">
        <v>12835.23457585987</v>
      </c>
      <c r="O30" s="202" t="n">
        <v>13247.87642272871</v>
      </c>
      <c r="P30" s="202" t="n">
        <v>13653.13838683532</v>
      </c>
      <c r="Q30" s="202" t="n">
        <v>14131.23655501875</v>
      </c>
      <c r="R30" s="202" t="n">
        <v>14699.30140068322</v>
      </c>
      <c r="S30" s="202" t="n">
        <v>15247.73826030183</v>
      </c>
      <c r="T30" s="202" t="n">
        <v>15765.04072279946</v>
      </c>
      <c r="U30" s="202" t="n">
        <v>16289.83264379134</v>
      </c>
      <c r="V30" s="202" t="n">
        <v>16823.92362437298</v>
      </c>
      <c r="W30" s="202" t="n">
        <v>17367.22954930406</v>
      </c>
      <c r="X30" s="202" t="n">
        <v>17919.66082212283</v>
      </c>
      <c r="Y30" s="202" t="n">
        <v>18481.12232711611</v>
      </c>
      <c r="Z30" s="202" t="n">
        <v>19051.51337022443</v>
      </c>
      <c r="AA30" s="202" t="n">
        <v>19630.72759829016</v>
      </c>
      <c r="AB30" s="202" t="n">
        <v>20218.65289610433</v>
      </c>
      <c r="AC30" s="202" t="n">
        <v>20815.17126075082</v>
      </c>
      <c r="AD30" s="202" t="n">
        <v>21420.15865278361</v>
      </c>
      <c r="AE30" s="202" t="n">
        <v>22033.48482380728</v>
      </c>
      <c r="AF30" s="3" t="n"/>
      <c r="AG30" s="3" t="inlineStr">
        <is>
          <t>egy.mit.pav.sp.all.oop.2</t>
        </is>
      </c>
      <c r="AH30" s="202" t="n">
        <v>16181.78418622724</v>
      </c>
      <c r="AI30" s="202" t="n">
        <v>12110.009764422</v>
      </c>
      <c r="AJ30" s="202" t="n">
        <v>12835.23457585987</v>
      </c>
      <c r="AK30" s="202" t="n">
        <v>13247.87642272871</v>
      </c>
      <c r="AL30" s="202" t="n">
        <v>13653.13838683532</v>
      </c>
      <c r="AM30" s="202" t="n">
        <v>15898.31904379343</v>
      </c>
      <c r="AN30" s="202" t="n">
        <v>16537.3389920402</v>
      </c>
      <c r="AO30" s="202" t="n">
        <v>17162.39059310589</v>
      </c>
      <c r="AP30" s="202" t="n">
        <v>17725.78037179936</v>
      </c>
      <c r="AQ30" s="202" t="n">
        <v>18318.94443684238</v>
      </c>
      <c r="AR30" s="202" t="n">
        <v>18911.60492461941</v>
      </c>
      <c r="AS30" s="202" t="n">
        <v>19532.87472018349</v>
      </c>
      <c r="AT30" s="202" t="n">
        <v>20174.23392981389</v>
      </c>
      <c r="AU30" s="202" t="n">
        <v>20822.02182339754</v>
      </c>
      <c r="AV30" s="202" t="n">
        <v>21484.41892621533</v>
      </c>
      <c r="AW30" s="202" t="n">
        <v>22167.29374779487</v>
      </c>
      <c r="AX30" s="202" t="n">
        <v>22851.84804504408</v>
      </c>
      <c r="AY30" s="202" t="n">
        <v>23541.89148309883</v>
      </c>
      <c r="AZ30" s="202" t="n">
        <v>24230.22292260568</v>
      </c>
      <c r="BA30" s="202"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202" t="n">
        <v>127091.6815426275</v>
      </c>
      <c r="M31" s="202" t="n">
        <v>89598.27517096116</v>
      </c>
      <c r="N31" s="202" t="n">
        <v>91981.99767883596</v>
      </c>
      <c r="O31" s="202" t="n">
        <v>94276.77595733487</v>
      </c>
      <c r="P31" s="202" t="n">
        <v>96501.02394436384</v>
      </c>
      <c r="Q31" s="202" t="n">
        <v>99148.78825455945</v>
      </c>
      <c r="R31" s="202" t="n">
        <v>102315.2029607938</v>
      </c>
      <c r="S31" s="202" t="n">
        <v>105326.0100805547</v>
      </c>
      <c r="T31" s="202" t="n">
        <v>108115.743502334</v>
      </c>
      <c r="U31" s="202" t="n">
        <v>110919.3070997237</v>
      </c>
      <c r="V31" s="202" t="n">
        <v>113747.1130239242</v>
      </c>
      <c r="W31" s="202" t="n">
        <v>116598.1513957458</v>
      </c>
      <c r="X31" s="202" t="n">
        <v>119471.4033659037</v>
      </c>
      <c r="Y31" s="202" t="n">
        <v>122365.8411813093</v>
      </c>
      <c r="Z31" s="202" t="n">
        <v>125280.4281330618</v>
      </c>
      <c r="AA31" s="202" t="n">
        <v>128214.1183881849</v>
      </c>
      <c r="AB31" s="202" t="n">
        <v>131165.8567072882</v>
      </c>
      <c r="AC31" s="202" t="n">
        <v>134134.5780504294</v>
      </c>
      <c r="AD31" s="202" t="n">
        <v>137119.207073521</v>
      </c>
      <c r="AE31" s="202" t="n">
        <v>140118.657517668</v>
      </c>
      <c r="AF31" s="3" t="n"/>
      <c r="AG31" s="3" t="inlineStr">
        <is>
          <t>egy.mit.pav.sp.all.gso.2</t>
        </is>
      </c>
      <c r="AH31" s="202" t="n">
        <v>127091.6815426275</v>
      </c>
      <c r="AI31" s="202" t="n">
        <v>89598.27517096116</v>
      </c>
      <c r="AJ31" s="202" t="n">
        <v>91981.99767883596</v>
      </c>
      <c r="AK31" s="202" t="n">
        <v>94276.77595733487</v>
      </c>
      <c r="AL31" s="202" t="n">
        <v>96501.02394436384</v>
      </c>
      <c r="AM31" s="202" t="n">
        <v>103788.4541702611</v>
      </c>
      <c r="AN31" s="202" t="n">
        <v>107103.0237195451</v>
      </c>
      <c r="AO31" s="202" t="n">
        <v>110300.366128742</v>
      </c>
      <c r="AP31" s="202" t="n">
        <v>113116.9526298143</v>
      </c>
      <c r="AQ31" s="202" t="n">
        <v>116067.8721383092</v>
      </c>
      <c r="AR31" s="202" t="n">
        <v>118983.6051801561</v>
      </c>
      <c r="AS31" s="202" t="n">
        <v>122024.0279565003</v>
      </c>
      <c r="AT31" s="202" t="n">
        <v>125140.2697627127</v>
      </c>
      <c r="AU31" s="202" t="n">
        <v>128257.1047835659</v>
      </c>
      <c r="AV31" s="202" t="n">
        <v>131418.2917703711</v>
      </c>
      <c r="AW31" s="202" t="n">
        <v>134654.087084533</v>
      </c>
      <c r="AX31" s="202" t="n">
        <v>137863.7009325529</v>
      </c>
      <c r="AY31" s="202" t="n">
        <v>141067.6113615021</v>
      </c>
      <c r="AZ31" s="202" t="n">
        <v>144228.3895994138</v>
      </c>
      <c r="BA31" s="202"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202" t="n">
        <v>168813.2689625064</v>
      </c>
      <c r="M32" s="202" t="n">
        <v>121490.4895692079</v>
      </c>
      <c r="N32" s="202" t="n">
        <v>129664.8370218902</v>
      </c>
      <c r="O32" s="202" t="n">
        <v>132247.4015370829</v>
      </c>
      <c r="P32" s="202" t="n">
        <v>134738.9597660796</v>
      </c>
      <c r="Q32" s="202" t="n">
        <v>137689.2043403021</v>
      </c>
      <c r="R32" s="202" t="n">
        <v>141195.8563628418</v>
      </c>
      <c r="S32" s="202" t="n">
        <v>144510.5579688074</v>
      </c>
      <c r="T32" s="202" t="n">
        <v>147565.6191056066</v>
      </c>
      <c r="U32" s="202" t="n">
        <v>150620.1657846547</v>
      </c>
      <c r="V32" s="202" t="n">
        <v>153685.693092124</v>
      </c>
      <c r="W32" s="202" t="n">
        <v>156761.1975459933</v>
      </c>
      <c r="X32" s="202" t="n">
        <v>159845.6828442113</v>
      </c>
      <c r="Y32" s="202" t="n">
        <v>162938.1594163211</v>
      </c>
      <c r="Z32" s="202" t="n">
        <v>166037.6438726352</v>
      </c>
      <c r="AA32" s="202" t="n">
        <v>169143.1583556049</v>
      </c>
      <c r="AB32" s="202" t="n">
        <v>172253.7297978553</v>
      </c>
      <c r="AC32" s="202" t="n">
        <v>175368.3890911691</v>
      </c>
      <c r="AD32" s="202" t="n">
        <v>178486.1701704976</v>
      </c>
      <c r="AE32" s="202" t="n">
        <v>181606.1090168619</v>
      </c>
      <c r="AF32" s="3" t="n"/>
      <c r="AG32" s="3" t="inlineStr">
        <is>
          <t>egy.mit.pav.sp.all.die.2</t>
        </is>
      </c>
      <c r="AH32" s="202" t="n">
        <v>168813.2689625064</v>
      </c>
      <c r="AI32" s="202" t="n">
        <v>121490.4895692079</v>
      </c>
      <c r="AJ32" s="202" t="n">
        <v>129664.8370218902</v>
      </c>
      <c r="AK32" s="202" t="n">
        <v>132247.4015370829</v>
      </c>
      <c r="AL32" s="202" t="n">
        <v>134738.9597660796</v>
      </c>
      <c r="AM32" s="202" t="n">
        <v>144931.0109474661</v>
      </c>
      <c r="AN32" s="202" t="n">
        <v>148621.6139252147</v>
      </c>
      <c r="AO32" s="202" t="n">
        <v>152159.3671415279</v>
      </c>
      <c r="AP32" s="202" t="n">
        <v>155257.2270318157</v>
      </c>
      <c r="AQ32" s="202" t="n">
        <v>158486.5582609248</v>
      </c>
      <c r="AR32" s="202" t="n">
        <v>161660.8591892301</v>
      </c>
      <c r="AS32" s="202" t="n">
        <v>164954.5645031335</v>
      </c>
      <c r="AT32" s="202" t="n">
        <v>168313.3957369337</v>
      </c>
      <c r="AU32" s="202" t="n">
        <v>171655.8796207433</v>
      </c>
      <c r="AV32" s="202" t="n">
        <v>175029.2469904069</v>
      </c>
      <c r="AW32" s="202" t="n">
        <v>178465.448126214</v>
      </c>
      <c r="AX32" s="202" t="n">
        <v>181857.2023814096</v>
      </c>
      <c r="AY32" s="202" t="n">
        <v>185226.9371181095</v>
      </c>
      <c r="AZ32" s="202" t="n">
        <v>188535.9517371583</v>
      </c>
      <c r="BA32" s="202"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202" t="n">
        <v>36598.49963796716</v>
      </c>
      <c r="M33" s="202" t="n">
        <v>23864.88801935255</v>
      </c>
      <c r="N33" s="202" t="n">
        <v>24940.42859311133</v>
      </c>
      <c r="O33" s="202" t="n">
        <v>25555.60907993353</v>
      </c>
      <c r="P33" s="202" t="n">
        <v>26155.81983872738</v>
      </c>
      <c r="Q33" s="202" t="n">
        <v>26862.38895911673</v>
      </c>
      <c r="R33" s="202" t="n">
        <v>27699.18854804019</v>
      </c>
      <c r="S33" s="202" t="n">
        <v>28500.780656569</v>
      </c>
      <c r="T33" s="202" t="n">
        <v>29250.95773066195</v>
      </c>
      <c r="U33" s="202" t="n">
        <v>30007.56362658817</v>
      </c>
      <c r="V33" s="202" t="n">
        <v>30773.25914835068</v>
      </c>
      <c r="W33" s="202" t="n">
        <v>31547.89112855759</v>
      </c>
      <c r="X33" s="202" t="n">
        <v>32331.30240215049</v>
      </c>
      <c r="Y33" s="202" t="n">
        <v>33123.33170218111</v>
      </c>
      <c r="Z33" s="202" t="n">
        <v>33923.81352930514</v>
      </c>
      <c r="AA33" s="202" t="n">
        <v>34732.57799487225</v>
      </c>
      <c r="AB33" s="202" t="n">
        <v>35549.45063750658</v>
      </c>
      <c r="AC33" s="202" t="n">
        <v>36374.25221308248</v>
      </c>
      <c r="AD33" s="202" t="n">
        <v>37206.79845800557</v>
      </c>
      <c r="AE33" s="202" t="n">
        <v>38046.89982571244</v>
      </c>
      <c r="AF33" s="3" t="n"/>
      <c r="AG33" s="3" t="inlineStr">
        <is>
          <t>egy.mit.pav.sp.all.lpg.2</t>
        </is>
      </c>
      <c r="AH33" s="202" t="n">
        <v>36598.49963796716</v>
      </c>
      <c r="AI33" s="202" t="n">
        <v>23864.88801935255</v>
      </c>
      <c r="AJ33" s="202" t="n">
        <v>24940.42859311133</v>
      </c>
      <c r="AK33" s="202" t="n">
        <v>25555.60907993353</v>
      </c>
      <c r="AL33" s="202" t="n">
        <v>26155.81983872738</v>
      </c>
      <c r="AM33" s="202" t="n">
        <v>30611.64251256127</v>
      </c>
      <c r="AN33" s="202" t="n">
        <v>31562.65944407613</v>
      </c>
      <c r="AO33" s="202" t="n">
        <v>32485.7780663281</v>
      </c>
      <c r="AP33" s="202" t="n">
        <v>33310.42707940558</v>
      </c>
      <c r="AQ33" s="202" t="n">
        <v>34174.37408329289</v>
      </c>
      <c r="AR33" s="202" t="n">
        <v>35032.33104488013</v>
      </c>
      <c r="AS33" s="202" t="n">
        <v>35927.34001981247</v>
      </c>
      <c r="AT33" s="202" t="n">
        <v>36846.47370115922</v>
      </c>
      <c r="AU33" s="202" t="n">
        <v>37769.60872734051</v>
      </c>
      <c r="AV33" s="202" t="n">
        <v>38708.65747165919</v>
      </c>
      <c r="AW33" s="202" t="n">
        <v>39671.95884129162</v>
      </c>
      <c r="AX33" s="202" t="n">
        <v>40632.34594886137</v>
      </c>
      <c r="AY33" s="202" t="n">
        <v>41595.42313237848</v>
      </c>
      <c r="AZ33" s="202" t="n">
        <v>42551.05475346751</v>
      </c>
      <c r="BA33" s="202"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202" t="n">
        <v>76.72722475279022</v>
      </c>
      <c r="M34" s="202" t="n">
        <v>51.93893266305161</v>
      </c>
      <c r="N34" s="202" t="n">
        <v>56.22219091395158</v>
      </c>
      <c r="O34" s="202" t="n">
        <v>57.75902038558977</v>
      </c>
      <c r="P34" s="202" t="n">
        <v>59.26298640382574</v>
      </c>
      <c r="Q34" s="202" t="n">
        <v>61.03419891699685</v>
      </c>
      <c r="R34" s="202" t="n">
        <v>63.13383909993001</v>
      </c>
      <c r="S34" s="202" t="n">
        <v>65.15237331879507</v>
      </c>
      <c r="T34" s="202" t="n">
        <v>67.04847915972843</v>
      </c>
      <c r="U34" s="202" t="n">
        <v>68.96583859990922</v>
      </c>
      <c r="V34" s="202" t="n">
        <v>70.91112229560693</v>
      </c>
      <c r="W34" s="202" t="n">
        <v>72.88398828950839</v>
      </c>
      <c r="X34" s="202" t="n">
        <v>74.8840802269556</v>
      </c>
      <c r="Y34" s="202" t="n">
        <v>76.91102713201313</v>
      </c>
      <c r="Z34" s="202" t="n">
        <v>78.96444311293632</v>
      </c>
      <c r="AA34" s="202" t="n">
        <v>81.04392699590089</v>
      </c>
      <c r="AB34" s="202" t="n">
        <v>83.14906188594652</v>
      </c>
      <c r="AC34" s="202" t="n">
        <v>85.279414654167</v>
      </c>
      <c r="AD34" s="202" t="n">
        <v>87.43453535024096</v>
      </c>
      <c r="AE34" s="202" t="n">
        <v>89.61395653945326</v>
      </c>
      <c r="AF34" s="3" t="n"/>
      <c r="AG34" s="3" t="inlineStr">
        <is>
          <t>egy.mit.pav.sp.all.ker.2</t>
        </is>
      </c>
      <c r="AH34" s="202" t="n">
        <v>76.72722475279022</v>
      </c>
      <c r="AI34" s="202" t="n">
        <v>51.93893266305161</v>
      </c>
      <c r="AJ34" s="202" t="n">
        <v>56.22219091395158</v>
      </c>
      <c r="AK34" s="202" t="n">
        <v>57.75902038558977</v>
      </c>
      <c r="AL34" s="202" t="n">
        <v>59.26298640382574</v>
      </c>
      <c r="AM34" s="202" t="n">
        <v>65.57532051393885</v>
      </c>
      <c r="AN34" s="202" t="n">
        <v>67.82807198072518</v>
      </c>
      <c r="AO34" s="202" t="n">
        <v>70.02240219480763</v>
      </c>
      <c r="AP34" s="202" t="n">
        <v>71.99127061691034</v>
      </c>
      <c r="AQ34" s="202" t="n">
        <v>74.05828628787117</v>
      </c>
      <c r="AR34" s="202" t="n">
        <v>76.11675027973581</v>
      </c>
      <c r="AS34" s="202" t="n">
        <v>78.26860173108494</v>
      </c>
      <c r="AT34" s="202" t="n">
        <v>80.48357864206179</v>
      </c>
      <c r="AU34" s="202" t="n">
        <v>82.71396208684025</v>
      </c>
      <c r="AV34" s="202" t="n">
        <v>84.98816058164411</v>
      </c>
      <c r="AW34" s="202" t="n">
        <v>87.32628071557689</v>
      </c>
      <c r="AX34" s="202" t="n">
        <v>89.66335464077842</v>
      </c>
      <c r="AY34" s="202" t="n">
        <v>92.0126934781091</v>
      </c>
      <c r="AZ34" s="202" t="n">
        <v>94.34977721832458</v>
      </c>
      <c r="BA34" s="202"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125" t="inlineStr">
        <is>
          <t>egy.mit.pav.sp.all.ecy.1</t>
        </is>
      </c>
      <c r="L35" s="125" t="n">
        <v>10606.32229697168</v>
      </c>
      <c r="M35" s="125" t="n">
        <v>9536.842570795958</v>
      </c>
      <c r="N35" s="125" t="n">
        <v>9312.253379505586</v>
      </c>
      <c r="O35" s="125" t="n">
        <v>10199.0181042153</v>
      </c>
      <c r="P35" s="125" t="n">
        <v>10719.18249119576</v>
      </c>
      <c r="Q35" s="125" t="n">
        <v>11246.39046063318</v>
      </c>
      <c r="R35" s="125" t="n">
        <v>11742.25878981501</v>
      </c>
      <c r="S35" s="125" t="n">
        <v>12345.60598672123</v>
      </c>
      <c r="T35" s="125" t="n">
        <v>12901.89117009405</v>
      </c>
      <c r="U35" s="125" t="n">
        <v>13485.83779733718</v>
      </c>
      <c r="V35" s="125" t="n">
        <v>13559.07731019415</v>
      </c>
      <c r="W35" s="125" t="n">
        <v>13930.20766443757</v>
      </c>
      <c r="X35" s="125" t="n">
        <v>14271.20432407401</v>
      </c>
      <c r="Y35" s="125" t="n">
        <v>14641.26906860651</v>
      </c>
      <c r="Z35" s="125" t="n">
        <v>15017.89937687083</v>
      </c>
      <c r="AA35" s="125" t="n">
        <v>15405.27514222218</v>
      </c>
      <c r="AB35" s="125" t="n">
        <v>15801.40111980365</v>
      </c>
      <c r="AC35" s="125" t="n">
        <v>16205.18683313431</v>
      </c>
      <c r="AD35" s="125" t="n">
        <v>16616.60812163852</v>
      </c>
      <c r="AE35" s="125" t="n">
        <v>17034.70277656061</v>
      </c>
      <c r="AF35" s="3" t="n"/>
      <c r="AG35" s="125" t="inlineStr">
        <is>
          <t>egy.mit.pav.sp.all.ecy.2</t>
        </is>
      </c>
      <c r="AH35" s="125" t="n">
        <v>10606.32229697168</v>
      </c>
      <c r="AI35" s="125" t="n">
        <v>9536.842570795958</v>
      </c>
      <c r="AJ35" s="125" t="n">
        <v>9312.253379505586</v>
      </c>
      <c r="AK35" s="125" t="n">
        <v>10199.38959056258</v>
      </c>
      <c r="AL35" s="125" t="n">
        <v>10719.89862730098</v>
      </c>
      <c r="AM35" s="125" t="n">
        <v>13392.23717319081</v>
      </c>
      <c r="AN35" s="125" t="n">
        <v>12728.04402136029</v>
      </c>
      <c r="AO35" s="125" t="n">
        <v>13578.03052974903</v>
      </c>
      <c r="AP35" s="125" t="n">
        <v>13759.99312243638</v>
      </c>
      <c r="AQ35" s="125" t="n">
        <v>14436.2109225299</v>
      </c>
      <c r="AR35" s="125" t="n">
        <v>14497.88401994454</v>
      </c>
      <c r="AS35" s="125" t="n">
        <v>14889.88018249639</v>
      </c>
      <c r="AT35" s="125" t="n">
        <v>15240.09616175211</v>
      </c>
      <c r="AU35" s="125" t="n">
        <v>15628.37037809005</v>
      </c>
      <c r="AV35" s="125" t="n">
        <v>16027.94455167558</v>
      </c>
      <c r="AW35" s="125" t="n">
        <v>16447.18193373467</v>
      </c>
      <c r="AX35" s="125" t="n">
        <v>16868.08168775853</v>
      </c>
      <c r="AY35" s="125" t="n">
        <v>17294.88974374263</v>
      </c>
      <c r="AZ35" s="125" t="n">
        <v>17720.26141171399</v>
      </c>
      <c r="BA35" s="125"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4" t="n">
        <v>0</v>
      </c>
      <c r="M1" s="205" t="n">
        <v>1</v>
      </c>
      <c r="N1" s="205" t="n">
        <v>2</v>
      </c>
      <c r="O1" s="205" t="n">
        <v>3</v>
      </c>
      <c r="P1" s="205" t="n">
        <v>4</v>
      </c>
      <c r="Q1" s="205" t="n">
        <v>5</v>
      </c>
      <c r="R1" s="205" t="n">
        <v>6</v>
      </c>
      <c r="S1" s="205" t="n">
        <v>7</v>
      </c>
      <c r="T1" s="205" t="n">
        <v>8</v>
      </c>
      <c r="U1" s="205" t="n">
        <v>9</v>
      </c>
      <c r="V1" s="205" t="n">
        <v>10</v>
      </c>
      <c r="X1" s="6" t="inlineStr">
        <is>
          <t>Scenario: output code</t>
        </is>
      </c>
      <c r="Y1" s="204" t="n">
        <v>0</v>
      </c>
      <c r="Z1" s="205" t="n">
        <v>1</v>
      </c>
      <c r="AA1" s="205" t="n">
        <v>2</v>
      </c>
      <c r="AB1" s="205" t="n">
        <v>3</v>
      </c>
      <c r="AC1" s="205" t="n">
        <v>4</v>
      </c>
      <c r="AD1" s="205" t="n">
        <v>5</v>
      </c>
      <c r="AE1" s="205" t="n">
        <v>6</v>
      </c>
      <c r="AF1" s="205" t="n">
        <v>7</v>
      </c>
      <c r="AG1" s="205" t="n">
        <v>8</v>
      </c>
      <c r="AH1" s="205" t="n">
        <v>9</v>
      </c>
      <c r="AI1" s="205"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7"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6"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7"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INDEX(ScenarioDefinition!$J$1:$AZ$511,$D16,MATCH(L$5,ScenarioDefinition!$J$5:$AZ$5,0))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7" t="str">
        <f>IF(X$5=K$5,SUM(Y16:AI16)-SUM(L16:V16),"")</f>
        <v/>
      </c>
      <c r="X16" s="9" t="str">
        <f>LOWER(CtryCode)&amp;".distn."&amp;$A16&amp;IF($B16="","","."&amp;$B16)&amp;IF($C16="","",".dec."&amp;$C16)&amp;"."&amp;X$5</f>
        <v>egy.distn.YearDistn.2</v>
      </c>
      <c r="Y16" s="10">
        <f>INDEX(ScenarioDefinition!$J$1:$AZ$511,$D16,MATCH(Y$5,ScenarioDefinition!$J$5:$AZ$5,0))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INDEX(ScenarioDefinition!$J$1:$AZ$511,$D17,MATCH(L$5,ScenarioDefinition!$J$5:$AZ$5,0))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7" t="str">
        <f>IF(X$5=K$5,SUM(Y17:AI17)-SUM(L17:V17),"")</f>
        <v/>
      </c>
      <c r="X17" s="9" t="str">
        <f>LOWER(CtryCode)&amp;".distn."&amp;$A17&amp;IF($B17="","","."&amp;$B17)&amp;IF($C17="","",".dec."&amp;$C17)&amp;"."&amp;X$5</f>
        <v>egy.distn.QuantilesStatistic.2</v>
      </c>
      <c r="Y17" s="10" t="str">
        <f>INDEX(ScenarioDefinition!$J$1:$AZ$511,$D17,MATCH(Y$5,ScenarioDefinition!$J$5:$AZ$5,0))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INDEX(ScenarioDefinition!$J$1:$AZ$511,$D18,MATCH(L$5,ScenarioDefinition!$J$5:$AZ$5,0))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7" t="str">
        <f>IF(X$5=K$5,SUM(Y18:AI18)-SUM(L18:V18),"")</f>
        <v/>
      </c>
      <c r="X18" s="9" t="str">
        <f>LOWER(CtryCode)&amp;".distn."&amp;$A18&amp;IF($B18="","","."&amp;$B18)&amp;IF($C18="","",".dec."&amp;$C18)&amp;"."&amp;X$5</f>
        <v>egy.distn.PEDs.2</v>
      </c>
      <c r="Y18" s="10" t="str">
        <f>INDEX(ScenarioDefinition!$J$1:$AZ$511,$D18,MATCH(Y$5,ScenarioDefinition!$J$5:$AZ$5,0))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INDEX(ScenarioDefinition!$J$1:$AZ$511,$D19,MATCH(L$5,ScenarioDefinition!$J$5:$AZ$5,0))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7" t="str">
        <f>IF(X$5=K$5,SUM(Y19:AI19)-SUM(L19:V19),"")</f>
        <v/>
      </c>
      <c r="X19" s="9" t="str">
        <f>LOWER(CtryCode)&amp;".distn."&amp;$A19&amp;IF($B19="","","."&amp;$B19)&amp;IF($C19="","",".dec."&amp;$C19)&amp;"."&amp;X$5</f>
        <v>egy.distn.ScaleGTAP.2</v>
      </c>
      <c r="Y19" s="10" t="str">
        <f>INDEX(ScenarioDefinition!$J$1:$AZ$511,$D19,MATCH(Y$5,ScenarioDefinition!$J$5:$AZ$5,0))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INDEX(ScenarioDefinition!$J$1:$AZ$511,$D20,MATCH(L$5,ScenarioDefinition!$J$5:$AZ$5,0))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7" t="str">
        <f>IF(X$5=K$5,SUM(Y20:AI20)-SUM(L20:V20),"")</f>
        <v/>
      </c>
      <c r="X20" s="9" t="str">
        <f>LOWER(CtryCode)&amp;".distn."&amp;$A20&amp;IF($B20="","","."&amp;$B20)&amp;IF($C20="","",".dec."&amp;$C20)&amp;"."&amp;X$5</f>
        <v>egy.distn.InferredDist.2</v>
      </c>
      <c r="Y20" s="10" t="str">
        <f>INDEX(ScenarioDefinition!$J$1:$AZ$511,$D20,MATCH(Y$5,ScenarioDefinition!$J$5:$AZ$5,0))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INDEX(ScenarioDefinition!$J$1:$AZ$511,$D21,MATCH(L$5,ScenarioDefinition!$J$5:$AZ$5,0))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7" t="str">
        <f>IF(X$5=K$5,SUM(Y21:AI21)-SUM(L21:V21),"")</f>
        <v/>
      </c>
      <c r="X21" s="9" t="str">
        <f>LOWER(CtryCode)&amp;".distn."&amp;$A21&amp;IF($B21="","","."&amp;$B21)&amp;IF($C21="","",".dec."&amp;$C21)&amp;"."&amp;X$5</f>
        <v>egy.distn.DWLs.2</v>
      </c>
      <c r="Y21" s="10" t="str">
        <f>INDEX(ScenarioDefinition!$J$1:$AZ$511,$D21,MATCH(Y$5,ScenarioDefinition!$J$5:$AZ$5,0))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INDEX(ScenarioDefinition!$J$1:$AZ$511,$D22,MATCH(L$5,ScenarioDefinition!$J$5:$AZ$5,0))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7" t="str">
        <f>IF(X$5=K$5,SUM(Y22:AI22)-SUM(L22:V22),"")</f>
        <v/>
      </c>
      <c r="X22" s="9" t="str">
        <f>LOWER(CtryCode)&amp;".distn."&amp;$A22&amp;IF($B22="","","."&amp;$B22)&amp;IF($C22="","",".dec."&amp;$C22)&amp;"."&amp;X$5</f>
        <v>egy.distn.ExemptMostCook.2</v>
      </c>
      <c r="Y22" s="10" t="str">
        <f>INDEX(ScenarioDefinition!$J$1:$AZ$511,$D22,MATCH(Y$5,ScenarioDefinition!$J$5:$AZ$5,0))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INDEX(ScenarioDefinition!$J$1:$AZ$511,$D23,MATCH(L$5,ScenarioDefinition!$J$5:$AZ$5,0))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7" t="str">
        <f>IF(X$5=K$5,SUM(Y23:AI23)-SUM(L23:V23),"")</f>
        <v/>
      </c>
      <c r="X23" s="9" t="str">
        <f>LOWER(CtryCode)&amp;".distn."&amp;$A23&amp;IF($B23="","","."&amp;$B23)&amp;IF($C23="","",".dec."&amp;$C23)&amp;"."&amp;X$5</f>
        <v>egy.distn.ExemptCookDeciles.2</v>
      </c>
      <c r="Y23" s="10">
        <f>INDEX(ScenarioDefinition!$J$1:$AZ$511,$D23,MATCH(Y$5,ScenarioDefinition!$J$5:$AZ$5,0))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INDEX(ScenarioDefinition!$J$1:$AZ$511,$D24,MATCH(L$5,ScenarioDefinition!$J$5:$AZ$5,0))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7" t="str">
        <f>IF(X$5=K$5,SUM(Y24:AI24)-SUM(L24:V24),"")</f>
        <v/>
      </c>
      <c r="X24" s="9" t="str">
        <f>LOWER(CtryCode)&amp;".distn."&amp;$A24&amp;IF($B24="","","."&amp;$B24)&amp;IF($C24="","",".dec."&amp;$C24)&amp;"."&amp;X$5</f>
        <v>egy.distn.EXPLabortax.2</v>
      </c>
      <c r="Y24" s="10">
        <f>INDEX(ScenarioDefinition!$J$1:$AZ$511,$D24,MATCH(Y$5,ScenarioDefinition!$J$5:$AZ$5,0))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INDEX(ScenarioDefinition!$J$1:$AZ$511,$D25,MATCH(L$5,ScenarioDefinition!$J$5:$AZ$5,0))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7" t="str">
        <f>IF(X$5=K$5,SUM(Y25:AI25)-SUM(L25:V25),"")</f>
        <v/>
      </c>
      <c r="X25" s="9" t="str">
        <f>LOWER(CtryCode)&amp;".distn."&amp;$A25&amp;IF($B25="","","."&amp;$B25)&amp;IF($C25="","",".dec."&amp;$C25)&amp;"."&amp;X$5</f>
        <v>egy.distn.EXPCapex.2</v>
      </c>
      <c r="Y25" s="10">
        <f>INDEX(ScenarioDefinition!$J$1:$AZ$511,$D25,MATCH(Y$5,ScenarioDefinition!$J$5:$AZ$5,0))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INDEX(ScenarioDefinition!$J$1:$AZ$511,$D26,MATCH(L$5,ScenarioDefinition!$J$5:$AZ$5,0))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7" t="str">
        <f>IF(X$5=K$5,SUM(Y26:AI26)-SUM(L26:V26),"")</f>
        <v/>
      </c>
      <c r="X26" s="9" t="str">
        <f>LOWER(CtryCode)&amp;".distn."&amp;$A26&amp;IF($B26="","","."&amp;$B26)&amp;IF($C26="","",".dec."&amp;$C26)&amp;"."&amp;X$5</f>
        <v>egy.distn.EXPGoodsandserv.2</v>
      </c>
      <c r="Y26" s="10">
        <f>INDEX(ScenarioDefinition!$J$1:$AZ$511,$D26,MATCH(Y$5,ScenarioDefinition!$J$5:$AZ$5,0))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INDEX(ScenarioDefinition!$J$1:$AZ$511,$D27,MATCH(L$5,ScenarioDefinition!$J$5:$AZ$5,0))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7" t="str">
        <f>IF(X$5=K$5,SUM(Y27:AI27)-SUM(L27:V27),"")</f>
        <v/>
      </c>
      <c r="X27" s="9" t="str">
        <f>LOWER(CtryCode)&amp;".distn."&amp;$A27&amp;IF($B27="","","."&amp;$B27)&amp;IF($C27="","",".dec."&amp;$C27)&amp;"."&amp;X$5</f>
        <v>egy.distn.EXPTransfers.2</v>
      </c>
      <c r="Y27" s="10">
        <f>INDEX(ScenarioDefinition!$J$1:$AZ$511,$D27,MATCH(Y$5,ScenarioDefinition!$J$5:$AZ$5,0))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INDEX(ScenarioDefinition!$J$1:$AZ$511,$D28,MATCH(L$5,ScenarioDefinition!$J$5:$AZ$5,0))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7" t="str">
        <f>IF(X$5=K$5,SUM(Y28:AI28)-SUM(L28:V28),"")</f>
        <v/>
      </c>
      <c r="X28" s="9" t="str">
        <f>LOWER(CtryCode)&amp;".distn."&amp;$A28&amp;IF($B28="","","."&amp;$B28)&amp;IF($C28="","",".dec."&amp;$C28)&amp;"."&amp;X$5</f>
        <v>egy.distn.PITReductionType.2</v>
      </c>
      <c r="Y28" s="10" t="str">
        <f>INDEX(ScenarioDefinition!$J$1:$AZ$511,$D28,MATCH(Y$5,ScenarioDefinition!$J$5:$AZ$5,0))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INDEX(ScenarioDefinition!$J$1:$AZ$511,$D29,MATCH(L$5,ScenarioDefinition!$J$5:$AZ$5,0))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7" t="str">
        <f>IF(X$5=K$5,SUM(Y29:AI29)-SUM(L29:V29),"")</f>
        <v/>
      </c>
      <c r="X29" s="9" t="str">
        <f>LOWER(CtryCode)&amp;".distn."&amp;$A29&amp;IF($B29="","","."&amp;$B29)&amp;IF($C29="","",".dec."&amp;$C29)&amp;"."&amp;X$5</f>
        <v>egy.distn.DistExcCfDec.2</v>
      </c>
      <c r="Y29" s="10">
        <f>INDEX(ScenarioDefinition!$J$1:$AZ$511,$D29,MATCH(Y$5,ScenarioDefinition!$J$5:$AZ$5,0))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INDEX(ScenarioDefinition!$J$1:$AZ$511,$D30,MATCH(L$5,ScenarioDefinition!$J$5:$AZ$5,0))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7" t="str">
        <f>IF(X$5=K$5,SUM(Y30:AI30)-SUM(L30:V30),"")</f>
        <v/>
      </c>
      <c r="X30" s="9" t="str">
        <f>LOWER(CtryCode)&amp;".distn."&amp;$A30&amp;IF($B30="","","."&amp;$B30)&amp;IF($C30="","",".dec."&amp;$C30)&amp;"."&amp;X$5</f>
        <v>egy.distn.MissingDataReplacement.2</v>
      </c>
      <c r="Y30" s="10" t="str">
        <f>INDEX(ScenarioDefinition!$J$1:$AZ$511,$D30,MATCH(Y$5,ScenarioDefinition!$J$5:$AZ$5,0))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INDEX(ScenarioDefinition!$J$1:$AZ$511,$D31,MATCH(L$5,ScenarioDefinition!$J$5:$AZ$5,0))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7" t="str">
        <f>IF(X$5=K$5,SUM(Y31:AI31)-SUM(L31:V31),"")</f>
        <v/>
      </c>
      <c r="X31" s="9" t="str">
        <f>LOWER(CtryCode)&amp;".distn."&amp;$A31&amp;IF($B31="","","."&amp;$B31)&amp;IF($C31="","",".dec."&amp;$C31)&amp;"."&amp;X$5</f>
        <v>egy.distn.TransferType.2</v>
      </c>
      <c r="Y31" s="10" t="str">
        <f>INDEX(ScenarioDefinition!$J$1:$AZ$511,$D31,MATCH(Y$5,ScenarioDefinition!$J$5:$AZ$5,0))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INDEX(ScenarioDefinition!$J$1:$AZ$511,$D32,MATCH(L$5,ScenarioDefinition!$J$5:$AZ$5,0))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7" t="str">
        <f>IF(X$5=K$5,SUM(Y32:AI32)-SUM(L32:V32),"")</f>
        <v/>
      </c>
      <c r="X32" s="9" t="str">
        <f>LOWER(CtryCode)&amp;".distn."&amp;$A32&amp;IF($B32="","","."&amp;$B32)&amp;IF($C32="","",".dec."&amp;$C32)&amp;"."&amp;X$5</f>
        <v>egy.distn.TargetBelow.2</v>
      </c>
      <c r="Y32" s="10" t="str">
        <f>INDEX(ScenarioDefinition!$J$1:$AZ$511,$D32,MATCH(Y$5,ScenarioDefinition!$J$5:$AZ$5,0))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INDEX(ScenarioDefinition!$J$1:$AZ$511,$D33,MATCH(L$5,ScenarioDefinition!$J$5:$AZ$5,0))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7" t="str">
        <f>IF(X$5=K$5,SUM(Y33:AI33)-SUM(L33:V33),"")</f>
        <v/>
      </c>
      <c r="X33" s="9" t="str">
        <f>LOWER(CtryCode)&amp;".distn."&amp;$A33&amp;IF($B33="","","."&amp;$B33)&amp;IF($C33="","",".dec."&amp;$C33)&amp;"."&amp;X$5</f>
        <v>egy.distn.TargettedPercentile.2</v>
      </c>
      <c r="Y33" s="10">
        <f>INDEX(ScenarioDefinition!$J$1:$AZ$511,$D33,MATCH(Y$5,ScenarioDefinition!$J$5:$AZ$5,0))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INDEX(ScenarioDefinition!$J$1:$AZ$511,$D34,MATCH(L$5,ScenarioDefinition!$J$5:$AZ$5,0))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7" t="str">
        <f>IF(X$5=K$5,SUM(Y34:AI34)-SUM(L34:V34),"")</f>
        <v/>
      </c>
      <c r="X34" s="9" t="str">
        <f>LOWER(CtryCode)&amp;".distn."&amp;$A34&amp;IF($B34="","","."&amp;$B34)&amp;IF($C34="","",".dec."&amp;$C34)&amp;"."&amp;X$5</f>
        <v>egy.distn.CoverageRate.2</v>
      </c>
      <c r="Y34" s="10">
        <f>INDEX(ScenarioDefinition!$J$1:$AZ$511,$D34,MATCH(Y$5,ScenarioDefinition!$J$5:$AZ$5,0))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INDEX(ScenarioDefinition!$J$1:$AZ$511,$D35,MATCH(L$5,ScenarioDefinition!$J$5:$AZ$5,0))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7" t="str">
        <f>IF(X$5=K$5,SUM(Y35:AI35)-SUM(L35:V35),"")</f>
        <v/>
      </c>
      <c r="X35" s="9" t="str">
        <f>LOWER(CtryCode)&amp;".distn."&amp;$A35&amp;IF($B35="","","."&amp;$B35)&amp;IF($C35="","",".dec."&amp;$C35)&amp;"."&amp;X$5</f>
        <v>egy.distn.LeakageRate.2</v>
      </c>
      <c r="Y35" s="10">
        <f>INDEX(ScenarioDefinition!$J$1:$AZ$511,$D35,MATCH(Y$5,ScenarioDefinition!$J$5:$AZ$5,0))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INDEX(ScenarioDefinition!$J$1:$AZ$511,$D36,MATCH(L$5,ScenarioDefinition!$J$5:$AZ$5,0))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7" t="str">
        <f>IF(X$5=K$5,SUM(Y36:AI36)-SUM(L36:V36),"")</f>
        <v/>
      </c>
      <c r="X36" s="9" t="str">
        <f>LOWER(CtryCode)&amp;".distn."&amp;$A36&amp;IF($B36="","","."&amp;$B36)&amp;IF($C36="","",".dec."&amp;$C36)&amp;"."&amp;X$5</f>
        <v>egy.distn.PublicInfrastructureInvType.2</v>
      </c>
      <c r="Y36" s="10" t="str">
        <f>INDEX(ScenarioDefinition!$J$1:$AZ$511,$D36,MATCH(Y$5,ScenarioDefinition!$J$5:$AZ$5,0))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INDEX(ScenarioDefinition!$J$1:$AZ$511,$D37,MATCH(L$5,ScenarioDefinition!$J$5:$AZ$5,0))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7" t="str">
        <f>IF(X$5=K$5,SUM(Y37:AI37)-SUM(L37:V37),"")</f>
        <v/>
      </c>
      <c r="X37" s="9" t="str">
        <f>LOWER(CtryCode)&amp;".distn."&amp;$A37&amp;IF($B37="","","."&amp;$B37)&amp;IF($C37="","",".dec."&amp;$C37)&amp;"."&amp;X$5</f>
        <v>egy.distn.CurrentSpendingType.2</v>
      </c>
      <c r="Y37" s="10" t="str">
        <f>INDEX(ScenarioDefinition!$J$1:$AZ$511,$D37,MATCH(Y$5,ScenarioDefinition!$J$5:$AZ$5,0))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INDEX(ScenarioDefinition!$J$1:$AZ$511,$D38,MATCH(L$5,ScenarioDefinition!$J$5:$AZ$5,0))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7" t="str">
        <f>IF(X$5=K$5,SUM(Y38:AI38)-SUM(L38:V38),"")</f>
        <v/>
      </c>
      <c r="X38" s="9" t="str">
        <f>LOWER(CtryCode)&amp;".distn."&amp;$A38&amp;IF($B38="","","."&amp;$B38)&amp;IF($C38="","",".dec."&amp;$C38)&amp;"."&amp;X$5</f>
        <v>egy.distn.PassthroughDist.2</v>
      </c>
      <c r="Y38" s="10" t="str">
        <f>INDEX(ScenarioDefinition!$J$1:$AZ$511,$D38,MATCH(Y$5,ScenarioDefinition!$J$5:$AZ$5,0))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INDEX(ScenarioDefinition!$J$1:$AZ$511,$D39,MATCH(L$5,ScenarioDefinition!$J$5:$AZ$5,0))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7" t="str">
        <f>IF(X$5=K$5,SUM(Y39:AI39)-SUM(L39:V39),"")</f>
        <v/>
      </c>
      <c r="X39" s="9" t="str">
        <f>LOWER(CtryCode)&amp;".distn."&amp;$A39&amp;IF($B39="","","."&amp;$B39)&amp;IF($C39="","",".dec."&amp;$C39)&amp;"."&amp;X$5</f>
        <v>egy.distn.QuantilesLCU.2</v>
      </c>
      <c r="Y39" s="10" t="str">
        <f>INDEX(ScenarioDefinition!$J$1:$AZ$511,$D39,MATCH(Y$5,ScenarioDefinition!$J$5:$AZ$5,0))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7"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7"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7"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7"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7"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7"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7"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7"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5"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7" t="str">
        <f>IF(X$5=K$5,SUM(Y50:AI50)-SUM(L50:V50),"")</f>
        <v/>
      </c>
      <c r="X50" s="9" t="str">
        <f>LOWER(CtryCode)&amp;".distn."&amp;$A50&amp;IF($B50="","","."&amp;$B50)&amp;IF($C50="","",".dec."&amp;$C50)&amp;"."&amp;X$5</f>
        <v>egy.distn.support.2</v>
      </c>
      <c r="Y50" s="25"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7"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8">
        <f>INDEX(FromMitigation!$K$12:$IZ$12,L$8)/INDEX(FromMitigation!$K$12:$IZ$12,L$7)-1</f>
        <v>0.0</v>
      </c>
      <c r="M55" s="203">
        <f>L55</f>
        <v>0.0</v>
      </c>
      <c r="N55" s="203">
        <f>M55</f>
        <v>0.0</v>
      </c>
      <c r="O55" s="203">
        <f>N55</f>
        <v>0.0</v>
      </c>
      <c r="P55" s="203">
        <f>O55</f>
        <v>0.0</v>
      </c>
      <c r="Q55" s="203">
        <f>P55</f>
        <v>0.0</v>
      </c>
      <c r="R55" s="203">
        <f>Q55</f>
        <v>0.0</v>
      </c>
      <c r="S55" s="203">
        <f>R55</f>
        <v>0.0</v>
      </c>
      <c r="T55" s="203">
        <f>S55</f>
        <v>0.0</v>
      </c>
      <c r="U55" s="203">
        <f>T55</f>
        <v>0.0</v>
      </c>
      <c r="V55" s="203">
        <f>U55</f>
        <v>0.0</v>
      </c>
      <c r="W55" s="207" t="str">
        <f>IF(X$5=K$5,SUM(Y55:AI55)-SUM(L55:V55),"")</f>
        <v/>
      </c>
      <c r="X55" s="9" t="str">
        <f>LOWER(CtryCode)&amp;".distn."&amp;$A55&amp;IF($B55="","","."&amp;$B55)&amp;IF($C55="","",".dec."&amp;$C55)&amp;"."&amp;X$5</f>
        <v>egy.distn.dpr.coa.res.2</v>
      </c>
      <c r="Y55" s="209">
        <f>DPCHG(INDEX(FromMitigation!$K$12:$IZ$12,Y$8),INDEX(FromMitigation!$K$12:$IZ$12,Y$7))</f>
        <v>0.1494054043313069</v>
      </c>
      <c r="Z55" s="203">
        <f>Y55</f>
        <v>0.1494054043313069</v>
      </c>
      <c r="AA55" s="203">
        <f>Z55</f>
        <v>0.1494054043313069</v>
      </c>
      <c r="AB55" s="203">
        <f>AA55</f>
        <v>0.1494054043313069</v>
      </c>
      <c r="AC55" s="203">
        <f>AB55</f>
        <v>0.1494054043313069</v>
      </c>
      <c r="AD55" s="203">
        <f>AC55</f>
        <v>0.1494054043313069</v>
      </c>
      <c r="AE55" s="203">
        <f>AD55</f>
        <v>0.1494054043313069</v>
      </c>
      <c r="AF55" s="203">
        <f>AE55</f>
        <v>0.1494054043313069</v>
      </c>
      <c r="AG55" s="203">
        <f>AF55</f>
        <v>0.1494054043313069</v>
      </c>
      <c r="AH55" s="203">
        <f>AG55</f>
        <v>0.1494054043313069</v>
      </c>
      <c r="AI55" s="203">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8">
        <f>INDEX(FromMitigation!$K$19:$IZ$19,L$8)/INDEX(FromMitigation!$K$19:$IZ$19,L$7)-1</f>
        <v>0.0</v>
      </c>
      <c r="M56" s="203">
        <f>L56</f>
        <v>0.0</v>
      </c>
      <c r="N56" s="203">
        <f>M56</f>
        <v>0.0</v>
      </c>
      <c r="O56" s="203">
        <f>N56</f>
        <v>0.0</v>
      </c>
      <c r="P56" s="203">
        <f>O56</f>
        <v>0.0</v>
      </c>
      <c r="Q56" s="203">
        <f>P56</f>
        <v>0.0</v>
      </c>
      <c r="R56" s="203">
        <f>Q56</f>
        <v>0.0</v>
      </c>
      <c r="S56" s="203">
        <f>R56</f>
        <v>0.0</v>
      </c>
      <c r="T56" s="203">
        <f>S56</f>
        <v>0.0</v>
      </c>
      <c r="U56" s="203">
        <f>T56</f>
        <v>0.0</v>
      </c>
      <c r="V56" s="203">
        <f>U56</f>
        <v>0.0</v>
      </c>
      <c r="W56" s="207" t="str">
        <f>IF(X$5=K$5,SUM(Y56:AI56)-SUM(L56:V56),"")</f>
        <v/>
      </c>
      <c r="X56" s="9" t="str">
        <f>LOWER(CtryCode)&amp;".distn."&amp;$A56&amp;IF($B56="","","."&amp;$B56)&amp;IF($C56="","",".dec."&amp;$C56)&amp;"."&amp;X$5</f>
        <v>egy.distn.dpr.ely.res.2</v>
      </c>
      <c r="Y56" s="209">
        <f>DPCHG(INDEX(FromMitigation!$K$19:$IZ$19,Y$8),INDEX(FromMitigation!$K$19:$IZ$19,Y$7))</f>
        <v>0.18762923106993612</v>
      </c>
      <c r="Z56" s="203">
        <f>Y56</f>
        <v>0.18762923106993612</v>
      </c>
      <c r="AA56" s="203">
        <f>Z56</f>
        <v>0.18762923106993612</v>
      </c>
      <c r="AB56" s="203">
        <f>AA56</f>
        <v>0.18762923106993612</v>
      </c>
      <c r="AC56" s="203">
        <f>AB56</f>
        <v>0.18762923106993612</v>
      </c>
      <c r="AD56" s="203">
        <f>AC56</f>
        <v>0.18762923106993612</v>
      </c>
      <c r="AE56" s="203">
        <f>AD56</f>
        <v>0.18762923106993612</v>
      </c>
      <c r="AF56" s="203">
        <f>AE56</f>
        <v>0.18762923106993612</v>
      </c>
      <c r="AG56" s="203">
        <f>AF56</f>
        <v>0.18762923106993612</v>
      </c>
      <c r="AH56" s="203">
        <f>AG56</f>
        <v>0.18762923106993612</v>
      </c>
      <c r="AI56" s="203">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8">
        <f>INDEX(FromMitigation!$K$13:$IZ$13,L$8)/INDEX(FromMitigation!$K$13:$IZ$13,L$7)-1</f>
        <v>0.0</v>
      </c>
      <c r="M57" s="203">
        <f>L57</f>
        <v>0.0</v>
      </c>
      <c r="N57" s="203">
        <f>M57</f>
        <v>0.0</v>
      </c>
      <c r="O57" s="203">
        <f>N57</f>
        <v>0.0</v>
      </c>
      <c r="P57" s="203">
        <f>O57</f>
        <v>0.0</v>
      </c>
      <c r="Q57" s="203">
        <f>P57</f>
        <v>0.0</v>
      </c>
      <c r="R57" s="203">
        <f>Q57</f>
        <v>0.0</v>
      </c>
      <c r="S57" s="203">
        <f>R57</f>
        <v>0.0</v>
      </c>
      <c r="T57" s="203">
        <f>S57</f>
        <v>0.0</v>
      </c>
      <c r="U57" s="203">
        <f>T57</f>
        <v>0.0</v>
      </c>
      <c r="V57" s="203">
        <f>U57</f>
        <v>0.0</v>
      </c>
      <c r="W57" s="207" t="str">
        <f>IF(X$5=K$5,SUM(Y57:AI57)-SUM(L57:V57),"")</f>
        <v/>
      </c>
      <c r="X57" s="9" t="str">
        <f>LOWER(CtryCode)&amp;".distn."&amp;$A57&amp;IF($B57="","","."&amp;$B57)&amp;IF($C57="","",".dec."&amp;$C57)&amp;"."&amp;X$5</f>
        <v>egy.distn.dpr.nga.res.2</v>
      </c>
      <c r="Y57" s="209">
        <f>DPCHG(INDEX(FromMitigation!$K$13:$IZ$13,Y$8),INDEX(FromMitigation!$K$13:$IZ$13,Y$7))</f>
        <v>0.46956185972172837</v>
      </c>
      <c r="Z57" s="203">
        <f>Y57</f>
        <v>0.46956185972172837</v>
      </c>
      <c r="AA57" s="203">
        <f>Z57</f>
        <v>0.46956185972172837</v>
      </c>
      <c r="AB57" s="203">
        <f>AA57</f>
        <v>0.46956185972172837</v>
      </c>
      <c r="AC57" s="203">
        <f>AB57</f>
        <v>0.46956185972172837</v>
      </c>
      <c r="AD57" s="203">
        <f>AC57</f>
        <v>0.46956185972172837</v>
      </c>
      <c r="AE57" s="203">
        <f>AD57</f>
        <v>0.46956185972172837</v>
      </c>
      <c r="AF57" s="203">
        <f>AE57</f>
        <v>0.46956185972172837</v>
      </c>
      <c r="AG57" s="203">
        <f>AF57</f>
        <v>0.46956185972172837</v>
      </c>
      <c r="AH57" s="203">
        <f>AG57</f>
        <v>0.46956185972172837</v>
      </c>
      <c r="AI57" s="203">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8">
        <f>INDEX(FromMitigation!$K$14:$IZ$14,L$8)/INDEX(FromMitigation!$K$14:$IZ$14,L$7)-1</f>
        <v>0.0</v>
      </c>
      <c r="M58" s="203">
        <f>L58</f>
        <v>0.0</v>
      </c>
      <c r="N58" s="203">
        <f>M58</f>
        <v>0.0</v>
      </c>
      <c r="O58" s="203">
        <f>N58</f>
        <v>0.0</v>
      </c>
      <c r="P58" s="203">
        <f>O58</f>
        <v>0.0</v>
      </c>
      <c r="Q58" s="203">
        <f>P58</f>
        <v>0.0</v>
      </c>
      <c r="R58" s="203">
        <f>Q58</f>
        <v>0.0</v>
      </c>
      <c r="S58" s="203">
        <f>R58</f>
        <v>0.0</v>
      </c>
      <c r="T58" s="203">
        <f>S58</f>
        <v>0.0</v>
      </c>
      <c r="U58" s="203">
        <f>T58</f>
        <v>0.0</v>
      </c>
      <c r="V58" s="203">
        <f>U58</f>
        <v>0.0</v>
      </c>
      <c r="W58" s="207" t="str">
        <f>IF(X$5=K$5,SUM(Y58:AI58)-SUM(L58:V58),"")</f>
        <v/>
      </c>
      <c r="X58" s="9" t="str">
        <f>LOWER(CtryCode)&amp;".distn."&amp;$A58&amp;IF($B58="","","."&amp;$B58)&amp;IF($C58="","",".dec."&amp;$C58)&amp;"."&amp;X$5</f>
        <v>egy.distn.dpr.oop.res.2</v>
      </c>
      <c r="Y58" s="209">
        <f>DPCHG(INDEX(FromMitigation!$K$14:$IZ$14,Y$8),INDEX(FromMitigation!$K$14:$IZ$14,Y$7))</f>
        <v>0.3972668057483777</v>
      </c>
      <c r="Z58" s="203">
        <f>Y58</f>
        <v>0.3972668057483777</v>
      </c>
      <c r="AA58" s="203">
        <f>Z58</f>
        <v>0.3972668057483777</v>
      </c>
      <c r="AB58" s="203">
        <f>AA58</f>
        <v>0.3972668057483777</v>
      </c>
      <c r="AC58" s="203">
        <f>AB58</f>
        <v>0.3972668057483777</v>
      </c>
      <c r="AD58" s="203">
        <f>AC58</f>
        <v>0.3972668057483777</v>
      </c>
      <c r="AE58" s="203">
        <f>AD58</f>
        <v>0.3972668057483777</v>
      </c>
      <c r="AF58" s="203">
        <f>AE58</f>
        <v>0.3972668057483777</v>
      </c>
      <c r="AG58" s="203">
        <f>AF58</f>
        <v>0.3972668057483777</v>
      </c>
      <c r="AH58" s="203">
        <f>AG58</f>
        <v>0.3972668057483777</v>
      </c>
      <c r="AI58" s="203">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8">
        <f>INDEX(FromMitigation!$K$15:$IZ$15,L$8)/INDEX(FromMitigation!$K$15:$IZ$15,L$7)-1</f>
        <v>0.0</v>
      </c>
      <c r="M59" s="203">
        <f>L59</f>
        <v>0.0</v>
      </c>
      <c r="N59" s="203">
        <f>M59</f>
        <v>0.0</v>
      </c>
      <c r="O59" s="203">
        <f>N59</f>
        <v>0.0</v>
      </c>
      <c r="P59" s="203">
        <f>O59</f>
        <v>0.0</v>
      </c>
      <c r="Q59" s="203">
        <f>P59</f>
        <v>0.0</v>
      </c>
      <c r="R59" s="203">
        <f>Q59</f>
        <v>0.0</v>
      </c>
      <c r="S59" s="203">
        <f>R59</f>
        <v>0.0</v>
      </c>
      <c r="T59" s="203">
        <f>S59</f>
        <v>0.0</v>
      </c>
      <c r="U59" s="203">
        <f>T59</f>
        <v>0.0</v>
      </c>
      <c r="V59" s="203">
        <f>U59</f>
        <v>0.0</v>
      </c>
      <c r="W59" s="207" t="str">
        <f>IF(X$5=K$5,SUM(Y59:AI59)-SUM(L59:V59),"")</f>
        <v/>
      </c>
      <c r="X59" s="9" t="str">
        <f>LOWER(CtryCode)&amp;".distn."&amp;$A59&amp;IF($B59="","","."&amp;$B59)&amp;IF($C59="","",".dec."&amp;$C59)&amp;"."&amp;X$5</f>
        <v>egy.distn.dpr.gso.res.2</v>
      </c>
      <c r="Y59" s="209">
        <f>DPCHG(INDEX(FromMitigation!$K$15:$IZ$15,Y$8),INDEX(FromMitigation!$K$15:$IZ$15,Y$7))</f>
        <v>0.140323613266929</v>
      </c>
      <c r="Z59" s="203">
        <f>Y59</f>
        <v>0.140323613266929</v>
      </c>
      <c r="AA59" s="203">
        <f>Z59</f>
        <v>0.140323613266929</v>
      </c>
      <c r="AB59" s="203">
        <f>AA59</f>
        <v>0.140323613266929</v>
      </c>
      <c r="AC59" s="203">
        <f>AB59</f>
        <v>0.140323613266929</v>
      </c>
      <c r="AD59" s="203">
        <f>AC59</f>
        <v>0.140323613266929</v>
      </c>
      <c r="AE59" s="203">
        <f>AD59</f>
        <v>0.140323613266929</v>
      </c>
      <c r="AF59" s="203">
        <f>AE59</f>
        <v>0.140323613266929</v>
      </c>
      <c r="AG59" s="203">
        <f>AF59</f>
        <v>0.140323613266929</v>
      </c>
      <c r="AH59" s="203">
        <f>AG59</f>
        <v>0.140323613266929</v>
      </c>
      <c r="AI59" s="203">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8">
        <f>INDEX(FromMitigation!$K$16:$IZ$16,L$8)/INDEX(FromMitigation!$K$16:$IZ$16,L$7)-1</f>
        <v>0.0</v>
      </c>
      <c r="M60" s="203">
        <f>L60</f>
        <v>0.0</v>
      </c>
      <c r="N60" s="203">
        <f>M60</f>
        <v>0.0</v>
      </c>
      <c r="O60" s="203">
        <f>N60</f>
        <v>0.0</v>
      </c>
      <c r="P60" s="203">
        <f>O60</f>
        <v>0.0</v>
      </c>
      <c r="Q60" s="203">
        <f>P60</f>
        <v>0.0</v>
      </c>
      <c r="R60" s="203">
        <f>Q60</f>
        <v>0.0</v>
      </c>
      <c r="S60" s="203">
        <f>R60</f>
        <v>0.0</v>
      </c>
      <c r="T60" s="203">
        <f>S60</f>
        <v>0.0</v>
      </c>
      <c r="U60" s="203">
        <f>T60</f>
        <v>0.0</v>
      </c>
      <c r="V60" s="203">
        <f>U60</f>
        <v>0.0</v>
      </c>
      <c r="W60" s="207" t="str">
        <f>IF(X$5=K$5,SUM(Y60:AI60)-SUM(L60:V60),"")</f>
        <v/>
      </c>
      <c r="X60" s="9" t="str">
        <f>LOWER(CtryCode)&amp;".distn."&amp;$A60&amp;IF($B60="","","."&amp;$B60)&amp;IF($C60="","",".dec."&amp;$C60)&amp;"."&amp;X$5</f>
        <v>egy.distn.dpr.die.res.2</v>
      </c>
      <c r="Y60" s="209">
        <f>DPCHG(INDEX(FromMitigation!$K$16:$IZ$16,Y$8),INDEX(FromMitigation!$K$16:$IZ$16,Y$7))</f>
        <v>0.21546033204140635</v>
      </c>
      <c r="Z60" s="203">
        <f>Y60</f>
        <v>0.21546033204140635</v>
      </c>
      <c r="AA60" s="203">
        <f>Z60</f>
        <v>0.21546033204140635</v>
      </c>
      <c r="AB60" s="203">
        <f>AA60</f>
        <v>0.21546033204140635</v>
      </c>
      <c r="AC60" s="203">
        <f>AB60</f>
        <v>0.21546033204140635</v>
      </c>
      <c r="AD60" s="203">
        <f>AC60</f>
        <v>0.21546033204140635</v>
      </c>
      <c r="AE60" s="203">
        <f>AD60</f>
        <v>0.21546033204140635</v>
      </c>
      <c r="AF60" s="203">
        <f>AE60</f>
        <v>0.21546033204140635</v>
      </c>
      <c r="AG60" s="203">
        <f>AF60</f>
        <v>0.21546033204140635</v>
      </c>
      <c r="AH60" s="203">
        <f>AG60</f>
        <v>0.21546033204140635</v>
      </c>
      <c r="AI60" s="203">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8">
        <f>INDEX(FromMitigation!$K$17:$IZ$17,L$8)/INDEX(FromMitigation!$K$17:$IZ$17,L$7)-1</f>
        <v>0.0</v>
      </c>
      <c r="M61" s="203">
        <f>L61</f>
        <v>0.0</v>
      </c>
      <c r="N61" s="203">
        <f>M61</f>
        <v>0.0</v>
      </c>
      <c r="O61" s="203">
        <f>N61</f>
        <v>0.0</v>
      </c>
      <c r="P61" s="203">
        <f>O61</f>
        <v>0.0</v>
      </c>
      <c r="Q61" s="203">
        <f>P61</f>
        <v>0.0</v>
      </c>
      <c r="R61" s="203">
        <f>Q61</f>
        <v>0.0</v>
      </c>
      <c r="S61" s="203">
        <f>R61</f>
        <v>0.0</v>
      </c>
      <c r="T61" s="203">
        <f>S61</f>
        <v>0.0</v>
      </c>
      <c r="U61" s="203">
        <f>T61</f>
        <v>0.0</v>
      </c>
      <c r="V61" s="203">
        <f>U61</f>
        <v>0.0</v>
      </c>
      <c r="W61" s="207" t="str">
        <f>IF(X$5=K$5,SUM(Y61:AI61)-SUM(L61:V61),"")</f>
        <v/>
      </c>
      <c r="X61" s="9" t="str">
        <f>LOWER(CtryCode)&amp;".distn."&amp;$A61&amp;IF($B61="","","."&amp;$B61)&amp;IF($C61="","",".dec."&amp;$C61)&amp;"."&amp;X$5</f>
        <v>egy.distn.dpr.ker.res.2</v>
      </c>
      <c r="Y61" s="209">
        <f>DPCHG(INDEX(FromMitigation!$K$17:$IZ$17,Y$8),INDEX(FromMitigation!$K$17:$IZ$17,Y$7))</f>
        <v>0.20811390286493614</v>
      </c>
      <c r="Z61" s="203">
        <f>Y61</f>
        <v>0.20811390286493614</v>
      </c>
      <c r="AA61" s="203">
        <f>Z61</f>
        <v>0.20811390286493614</v>
      </c>
      <c r="AB61" s="203">
        <f>AA61</f>
        <v>0.20811390286493614</v>
      </c>
      <c r="AC61" s="203">
        <f>AB61</f>
        <v>0.20811390286493614</v>
      </c>
      <c r="AD61" s="203">
        <f>AC61</f>
        <v>0.20811390286493614</v>
      </c>
      <c r="AE61" s="203">
        <f>AD61</f>
        <v>0.20811390286493614</v>
      </c>
      <c r="AF61" s="203">
        <f>AE61</f>
        <v>0.20811390286493614</v>
      </c>
      <c r="AG61" s="203">
        <f>AF61</f>
        <v>0.20811390286493614</v>
      </c>
      <c r="AH61" s="203">
        <f>AG61</f>
        <v>0.20811390286493614</v>
      </c>
      <c r="AI61" s="203">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8">
        <f>INDEX(FromMitigation!$K$18:$IZ$18,L$8)/INDEX(FromMitigation!$K$18:$IZ$18,L$7)-1</f>
        <v>0.0</v>
      </c>
      <c r="M62" s="203">
        <f>L62</f>
        <v>0.0</v>
      </c>
      <c r="N62" s="203">
        <f>M62</f>
        <v>0.0</v>
      </c>
      <c r="O62" s="203">
        <f>N62</f>
        <v>0.0</v>
      </c>
      <c r="P62" s="203">
        <f>O62</f>
        <v>0.0</v>
      </c>
      <c r="Q62" s="203">
        <f>P62</f>
        <v>0.0</v>
      </c>
      <c r="R62" s="203">
        <f>Q62</f>
        <v>0.0</v>
      </c>
      <c r="S62" s="203">
        <f>R62</f>
        <v>0.0</v>
      </c>
      <c r="T62" s="203">
        <f>S62</f>
        <v>0.0</v>
      </c>
      <c r="U62" s="203">
        <f>T62</f>
        <v>0.0</v>
      </c>
      <c r="V62" s="203">
        <f>U62</f>
        <v>0.0</v>
      </c>
      <c r="W62" s="207" t="str">
        <f>IF(X$5=K$5,SUM(Y62:AI62)-SUM(L62:V62),"")</f>
        <v/>
      </c>
      <c r="X62" s="9" t="str">
        <f>LOWER(CtryCode)&amp;".distn."&amp;$A62&amp;IF($B62="","","."&amp;$B62)&amp;IF($C62="","",".dec."&amp;$C62)&amp;"."&amp;X$5</f>
        <v>egy.distn.dpr.lpg.res.2</v>
      </c>
      <c r="Y62" s="209">
        <f>DPCHG(INDEX(FromMitigation!$K$18:$IZ$18,Y$8),INDEX(FromMitigation!$K$18:$IZ$18,Y$7))</f>
        <v>0.3941032285060613</v>
      </c>
      <c r="Z62" s="203">
        <f>Y62</f>
        <v>0.3941032285060613</v>
      </c>
      <c r="AA62" s="203">
        <f>Z62</f>
        <v>0.3941032285060613</v>
      </c>
      <c r="AB62" s="203">
        <f>AA62</f>
        <v>0.3941032285060613</v>
      </c>
      <c r="AC62" s="203">
        <f>AB62</f>
        <v>0.3941032285060613</v>
      </c>
      <c r="AD62" s="203">
        <f>AC62</f>
        <v>0.3941032285060613</v>
      </c>
      <c r="AE62" s="203">
        <f>AD62</f>
        <v>0.3941032285060613</v>
      </c>
      <c r="AF62" s="203">
        <f>AE62</f>
        <v>0.3941032285060613</v>
      </c>
      <c r="AG62" s="203">
        <f>AF62</f>
        <v>0.3941032285060613</v>
      </c>
      <c r="AH62" s="203">
        <f>AG62</f>
        <v>0.3941032285060613</v>
      </c>
      <c r="AI62" s="203">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8">
        <f>INDEX(FromMitigation!$K$20:$IZ$20,L$8)/INDEX(FromMitigation!$K$20:$IZ$20,L$7)-1</f>
        <v>0.0</v>
      </c>
      <c r="M65" s="203">
        <f>L65</f>
        <v>0.0</v>
      </c>
      <c r="N65" s="203">
        <f>M65</f>
        <v>0.0</v>
      </c>
      <c r="O65" s="203">
        <f>N65</f>
        <v>0.0</v>
      </c>
      <c r="P65" s="203">
        <f>O65</f>
        <v>0.0</v>
      </c>
      <c r="Q65" s="203">
        <f>P65</f>
        <v>0.0</v>
      </c>
      <c r="R65" s="203">
        <f>Q65</f>
        <v>0.0</v>
      </c>
      <c r="S65" s="203">
        <f>R65</f>
        <v>0.0</v>
      </c>
      <c r="T65" s="203">
        <f>S65</f>
        <v>0.0</v>
      </c>
      <c r="U65" s="203">
        <f>T65</f>
        <v>0.0</v>
      </c>
      <c r="V65" s="203">
        <f>U65</f>
        <v>0.0</v>
      </c>
      <c r="W65" s="207" t="str">
        <f>IF(X$5=K$5,SUM(Y65:AI65)-SUM(L65:V65),"")</f>
        <v/>
      </c>
      <c r="X65" s="9" t="str">
        <f>LOWER(CtryCode)&amp;".distn."&amp;$A65&amp;IF($B65="","","."&amp;$B65)&amp;IF($C65="","",".dec."&amp;$C65)&amp;"."&amp;X$5</f>
        <v>egy.distn.dpa.coa.2</v>
      </c>
      <c r="Y65" s="209">
        <f>DPCHG(INDEX(FromMitigation!$K$20:$IZ$20,Y$8),INDEX(FromMitigation!$K$20:$IZ$20,Y$7))</f>
        <v>0.2674855383562522</v>
      </c>
      <c r="Z65" s="203">
        <f>Y65</f>
        <v>0.2674855383562522</v>
      </c>
      <c r="AA65" s="203">
        <f>Z65</f>
        <v>0.2674855383562522</v>
      </c>
      <c r="AB65" s="203">
        <f>AA65</f>
        <v>0.2674855383562522</v>
      </c>
      <c r="AC65" s="203">
        <f>AB65</f>
        <v>0.2674855383562522</v>
      </c>
      <c r="AD65" s="203">
        <f>AC65</f>
        <v>0.2674855383562522</v>
      </c>
      <c r="AE65" s="203">
        <f>AD65</f>
        <v>0.2674855383562522</v>
      </c>
      <c r="AF65" s="203">
        <f>AE65</f>
        <v>0.2674855383562522</v>
      </c>
      <c r="AG65" s="203">
        <f>AF65</f>
        <v>0.2674855383562522</v>
      </c>
      <c r="AH65" s="203">
        <f>AG65</f>
        <v>0.2674855383562522</v>
      </c>
      <c r="AI65" s="203">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8">
        <f>INDEX(FromMitigation!$K$21:$IZ$21,L$8)/INDEX(FromMitigation!$K$21:$IZ$21,L$7)-1</f>
        <v>0.0</v>
      </c>
      <c r="M66" s="203">
        <f>L66</f>
        <v>0.0</v>
      </c>
      <c r="N66" s="203">
        <f>M66</f>
        <v>0.0</v>
      </c>
      <c r="O66" s="203">
        <f>N66</f>
        <v>0.0</v>
      </c>
      <c r="P66" s="203">
        <f>O66</f>
        <v>0.0</v>
      </c>
      <c r="Q66" s="203">
        <f>P66</f>
        <v>0.0</v>
      </c>
      <c r="R66" s="203">
        <f>Q66</f>
        <v>0.0</v>
      </c>
      <c r="S66" s="203">
        <f>R66</f>
        <v>0.0</v>
      </c>
      <c r="T66" s="203">
        <f>S66</f>
        <v>0.0</v>
      </c>
      <c r="U66" s="203">
        <f>T66</f>
        <v>0.0</v>
      </c>
      <c r="V66" s="203">
        <f>U66</f>
        <v>0.0</v>
      </c>
      <c r="W66" s="207" t="str">
        <f>IF(X$5=K$5,SUM(Y66:AI66)-SUM(L66:V66),"")</f>
        <v/>
      </c>
      <c r="X66" s="9" t="str">
        <f>LOWER(CtryCode)&amp;".distn."&amp;$A66&amp;IF($B66="","","."&amp;$B66)&amp;IF($C66="","",".dec."&amp;$C66)&amp;"."&amp;X$5</f>
        <v>egy.distn.dpa.nga.2</v>
      </c>
      <c r="Y66" s="209">
        <f>DPCHG(INDEX(FromMitigation!$K$21:$IZ$21,Y$8),INDEX(FromMitigation!$K$21:$IZ$21,Y$7))</f>
        <v>0.2151546732683678</v>
      </c>
      <c r="Z66" s="203">
        <f>Y66</f>
        <v>0.2151546732683678</v>
      </c>
      <c r="AA66" s="203">
        <f>Z66</f>
        <v>0.2151546732683678</v>
      </c>
      <c r="AB66" s="203">
        <f>AA66</f>
        <v>0.2151546732683678</v>
      </c>
      <c r="AC66" s="203">
        <f>AB66</f>
        <v>0.2151546732683678</v>
      </c>
      <c r="AD66" s="203">
        <f>AC66</f>
        <v>0.2151546732683678</v>
      </c>
      <c r="AE66" s="203">
        <f>AD66</f>
        <v>0.2151546732683678</v>
      </c>
      <c r="AF66" s="203">
        <f>AE66</f>
        <v>0.2151546732683678</v>
      </c>
      <c r="AG66" s="203">
        <f>AF66</f>
        <v>0.2151546732683678</v>
      </c>
      <c r="AH66" s="203">
        <f>AG66</f>
        <v>0.2151546732683678</v>
      </c>
      <c r="AI66" s="203">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8">
        <f>INDEX(FromMitigation!$K$22:$IZ$22,L$8)/INDEX(FromMitigation!$K$22:$IZ$22,L$7)-1</f>
        <v>0.0</v>
      </c>
      <c r="M67" s="203">
        <f>L67</f>
        <v>0.0</v>
      </c>
      <c r="N67" s="203">
        <f>M67</f>
        <v>0.0</v>
      </c>
      <c r="O67" s="203">
        <f>N67</f>
        <v>0.0</v>
      </c>
      <c r="P67" s="203">
        <f>O67</f>
        <v>0.0</v>
      </c>
      <c r="Q67" s="203">
        <f>P67</f>
        <v>0.0</v>
      </c>
      <c r="R67" s="203">
        <f>Q67</f>
        <v>0.0</v>
      </c>
      <c r="S67" s="203">
        <f>R67</f>
        <v>0.0</v>
      </c>
      <c r="T67" s="203">
        <f>S67</f>
        <v>0.0</v>
      </c>
      <c r="U67" s="203">
        <f>T67</f>
        <v>0.0</v>
      </c>
      <c r="V67" s="203">
        <f>U67</f>
        <v>0.0</v>
      </c>
      <c r="W67" s="207" t="str">
        <f>IF(X$5=K$5,SUM(Y67:AI67)-SUM(L67:V67),"")</f>
        <v/>
      </c>
      <c r="X67" s="9" t="str">
        <f>LOWER(CtryCode)&amp;".distn."&amp;$A67&amp;IF($B67="","","."&amp;$B67)&amp;IF($C67="","",".dec."&amp;$C67)&amp;"."&amp;X$5</f>
        <v>egy.distn.dpa.oop.2</v>
      </c>
      <c r="Y67" s="209">
        <f>DPCHG(INDEX(FromMitigation!$K$22:$IZ$22,Y$8),INDEX(FromMitigation!$K$22:$IZ$22,Y$7))</f>
        <v>0.37934238484828553</v>
      </c>
      <c r="Z67" s="203">
        <f>Y67</f>
        <v>0.37934238484828553</v>
      </c>
      <c r="AA67" s="203">
        <f>Z67</f>
        <v>0.37934238484828553</v>
      </c>
      <c r="AB67" s="203">
        <f>AA67</f>
        <v>0.37934238484828553</v>
      </c>
      <c r="AC67" s="203">
        <f>AB67</f>
        <v>0.37934238484828553</v>
      </c>
      <c r="AD67" s="203">
        <f>AC67</f>
        <v>0.37934238484828553</v>
      </c>
      <c r="AE67" s="203">
        <f>AD67</f>
        <v>0.37934238484828553</v>
      </c>
      <c r="AF67" s="203">
        <f>AE67</f>
        <v>0.37934238484828553</v>
      </c>
      <c r="AG67" s="203">
        <f>AF67</f>
        <v>0.37934238484828553</v>
      </c>
      <c r="AH67" s="203">
        <f>AG67</f>
        <v>0.37934238484828553</v>
      </c>
      <c r="AI67" s="203">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8">
        <f>INDEX(FromMitigation!$K$23:$IZ$23,L$8)/INDEX(FromMitigation!$K$23:$IZ$23,L$7)-1</f>
        <v>0.0</v>
      </c>
      <c r="M68" s="203">
        <f>L68</f>
        <v>0.0</v>
      </c>
      <c r="N68" s="203">
        <f>M68</f>
        <v>0.0</v>
      </c>
      <c r="O68" s="203">
        <f>N68</f>
        <v>0.0</v>
      </c>
      <c r="P68" s="203">
        <f>O68</f>
        <v>0.0</v>
      </c>
      <c r="Q68" s="203">
        <f>P68</f>
        <v>0.0</v>
      </c>
      <c r="R68" s="203">
        <f>Q68</f>
        <v>0.0</v>
      </c>
      <c r="S68" s="203">
        <f>R68</f>
        <v>0.0</v>
      </c>
      <c r="T68" s="203">
        <f>S68</f>
        <v>0.0</v>
      </c>
      <c r="U68" s="203">
        <f>T68</f>
        <v>0.0</v>
      </c>
      <c r="V68" s="203">
        <f>U68</f>
        <v>0.0</v>
      </c>
      <c r="W68" s="207" t="str">
        <f>IF(X$5=K$5,SUM(Y68:AI68)-SUM(L68:V68),"")</f>
        <v/>
      </c>
      <c r="X68" s="9" t="str">
        <f>LOWER(CtryCode)&amp;".distn."&amp;$A68&amp;IF($B68="","","."&amp;$B68)&amp;IF($C68="","",".dec."&amp;$C68)&amp;"."&amp;X$5</f>
        <v>egy.distn.dpa.gso.2</v>
      </c>
      <c r="Y68" s="209">
        <f>DPCHG(INDEX(FromMitigation!$K$23:$IZ$23,Y$8),INDEX(FromMitigation!$K$23:$IZ$23,Y$7))</f>
        <v>0.13545818800640208</v>
      </c>
      <c r="Z68" s="203">
        <f>Y68</f>
        <v>0.13545818800640208</v>
      </c>
      <c r="AA68" s="203">
        <f>Z68</f>
        <v>0.13545818800640208</v>
      </c>
      <c r="AB68" s="203">
        <f>AA68</f>
        <v>0.13545818800640208</v>
      </c>
      <c r="AC68" s="203">
        <f>AB68</f>
        <v>0.13545818800640208</v>
      </c>
      <c r="AD68" s="203">
        <f>AC68</f>
        <v>0.13545818800640208</v>
      </c>
      <c r="AE68" s="203">
        <f>AD68</f>
        <v>0.13545818800640208</v>
      </c>
      <c r="AF68" s="203">
        <f>AE68</f>
        <v>0.13545818800640208</v>
      </c>
      <c r="AG68" s="203">
        <f>AF68</f>
        <v>0.13545818800640208</v>
      </c>
      <c r="AH68" s="203">
        <f>AG68</f>
        <v>0.13545818800640208</v>
      </c>
      <c r="AI68" s="203">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8">
        <f>INDEX(FromMitigation!$K$24:$IZ$24,L$8)/INDEX(FromMitigation!$K$24:$IZ$24,L$7)-1</f>
        <v>0.0</v>
      </c>
      <c r="M69" s="203">
        <f>L69</f>
        <v>0.0</v>
      </c>
      <c r="N69" s="203">
        <f>M69</f>
        <v>0.0</v>
      </c>
      <c r="O69" s="203">
        <f>N69</f>
        <v>0.0</v>
      </c>
      <c r="P69" s="203">
        <f>O69</f>
        <v>0.0</v>
      </c>
      <c r="Q69" s="203">
        <f>P69</f>
        <v>0.0</v>
      </c>
      <c r="R69" s="203">
        <f>Q69</f>
        <v>0.0</v>
      </c>
      <c r="S69" s="203">
        <f>R69</f>
        <v>0.0</v>
      </c>
      <c r="T69" s="203">
        <f>S69</f>
        <v>0.0</v>
      </c>
      <c r="U69" s="203">
        <f>T69</f>
        <v>0.0</v>
      </c>
      <c r="V69" s="203">
        <f>U69</f>
        <v>0.0</v>
      </c>
      <c r="W69" s="207" t="str">
        <f>IF(X$5=K$5,SUM(Y69:AI69)-SUM(L69:V69),"")</f>
        <v/>
      </c>
      <c r="X69" s="9" t="str">
        <f>LOWER(CtryCode)&amp;".distn."&amp;$A69&amp;IF($B69="","","."&amp;$B69)&amp;IF($C69="","",".dec."&amp;$C69)&amp;"."&amp;X$5</f>
        <v>egy.distn.dpa.die.2</v>
      </c>
      <c r="Y69" s="209">
        <f>DPCHG(INDEX(FromMitigation!$K$24:$IZ$24,Y$8),INDEX(FromMitigation!$K$24:$IZ$24,Y$7))</f>
        <v>0.20931583784085328</v>
      </c>
      <c r="Z69" s="203">
        <f>Y69</f>
        <v>0.20931583784085328</v>
      </c>
      <c r="AA69" s="203">
        <f>Z69</f>
        <v>0.20931583784085328</v>
      </c>
      <c r="AB69" s="203">
        <f>AA69</f>
        <v>0.20931583784085328</v>
      </c>
      <c r="AC69" s="203">
        <f>AB69</f>
        <v>0.20931583784085328</v>
      </c>
      <c r="AD69" s="203">
        <f>AC69</f>
        <v>0.20931583784085328</v>
      </c>
      <c r="AE69" s="203">
        <f>AD69</f>
        <v>0.20931583784085328</v>
      </c>
      <c r="AF69" s="203">
        <f>AE69</f>
        <v>0.20931583784085328</v>
      </c>
      <c r="AG69" s="203">
        <f>AF69</f>
        <v>0.20931583784085328</v>
      </c>
      <c r="AH69" s="203">
        <f>AG69</f>
        <v>0.20931583784085328</v>
      </c>
      <c r="AI69" s="203">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8">
        <f>INDEX(FromMitigation!$K$25:$IZ$25,L$8)/INDEX(FromMitigation!$K$25:$IZ$25,L$7)-1</f>
        <v>0.0</v>
      </c>
      <c r="M70" s="203">
        <f>L70</f>
        <v>0.0</v>
      </c>
      <c r="N70" s="203">
        <f>M70</f>
        <v>0.0</v>
      </c>
      <c r="O70" s="203">
        <f>N70</f>
        <v>0.0</v>
      </c>
      <c r="P70" s="203">
        <f>O70</f>
        <v>0.0</v>
      </c>
      <c r="Q70" s="203">
        <f>P70</f>
        <v>0.0</v>
      </c>
      <c r="R70" s="203">
        <f>Q70</f>
        <v>0.0</v>
      </c>
      <c r="S70" s="203">
        <f>R70</f>
        <v>0.0</v>
      </c>
      <c r="T70" s="203">
        <f>S70</f>
        <v>0.0</v>
      </c>
      <c r="U70" s="203">
        <f>T70</f>
        <v>0.0</v>
      </c>
      <c r="V70" s="203">
        <f>U70</f>
        <v>0.0</v>
      </c>
      <c r="W70" s="207" t="str">
        <f>IF(X$5=K$5,SUM(Y70:AI70)-SUM(L70:V70),"")</f>
        <v/>
      </c>
      <c r="X70" s="9" t="str">
        <f>LOWER(CtryCode)&amp;".distn."&amp;$A70&amp;IF($B70="","","."&amp;$B70)&amp;IF($C70="","",".dec."&amp;$C70)&amp;"."&amp;X$5</f>
        <v>egy.distn.dpa.lpg.2</v>
      </c>
      <c r="Y70" s="209">
        <f>DPCHG(INDEX(FromMitigation!$K$25:$IZ$25,Y$8),INDEX(FromMitigation!$K$25:$IZ$25,Y$7))</f>
        <v>0.3941032285060613</v>
      </c>
      <c r="Z70" s="203">
        <f>Y70</f>
        <v>0.3941032285060613</v>
      </c>
      <c r="AA70" s="203">
        <f>Z70</f>
        <v>0.3941032285060613</v>
      </c>
      <c r="AB70" s="203">
        <f>AA70</f>
        <v>0.3941032285060613</v>
      </c>
      <c r="AC70" s="203">
        <f>AB70</f>
        <v>0.3941032285060613</v>
      </c>
      <c r="AD70" s="203">
        <f>AC70</f>
        <v>0.3941032285060613</v>
      </c>
      <c r="AE70" s="203">
        <f>AD70</f>
        <v>0.3941032285060613</v>
      </c>
      <c r="AF70" s="203">
        <f>AE70</f>
        <v>0.3941032285060613</v>
      </c>
      <c r="AG70" s="203">
        <f>AF70</f>
        <v>0.3941032285060613</v>
      </c>
      <c r="AH70" s="203">
        <f>AG70</f>
        <v>0.3941032285060613</v>
      </c>
      <c r="AI70" s="203">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8">
        <f>INDEX(FromMitigation!$K$26:$IZ$26,L$8)/INDEX(FromMitigation!$K$26:$IZ$26,L$7)-1</f>
        <v>0.0</v>
      </c>
      <c r="M71" s="203">
        <f>L71</f>
        <v>0.0</v>
      </c>
      <c r="N71" s="203">
        <f>M71</f>
        <v>0.0</v>
      </c>
      <c r="O71" s="203">
        <f>N71</f>
        <v>0.0</v>
      </c>
      <c r="P71" s="203">
        <f>O71</f>
        <v>0.0</v>
      </c>
      <c r="Q71" s="203">
        <f>P71</f>
        <v>0.0</v>
      </c>
      <c r="R71" s="203">
        <f>Q71</f>
        <v>0.0</v>
      </c>
      <c r="S71" s="203">
        <f>R71</f>
        <v>0.0</v>
      </c>
      <c r="T71" s="203">
        <f>S71</f>
        <v>0.0</v>
      </c>
      <c r="U71" s="203">
        <f>T71</f>
        <v>0.0</v>
      </c>
      <c r="V71" s="203">
        <f>U71</f>
        <v>0.0</v>
      </c>
      <c r="W71" s="207" t="str">
        <f>IF(X$5=K$5,SUM(Y71:AI71)-SUM(L71:V71),"")</f>
        <v/>
      </c>
      <c r="X71" s="9" t="str">
        <f>LOWER(CtryCode)&amp;".distn."&amp;$A71&amp;IF($B71="","","."&amp;$B71)&amp;IF($C71="","",".dec."&amp;$C71)&amp;"."&amp;X$5</f>
        <v>egy.distn.dpa.ker.2</v>
      </c>
      <c r="Y71" s="209">
        <f>DPCHG(INDEX(FromMitigation!$K$26:$IZ$26,Y$8),INDEX(FromMitigation!$K$26:$IZ$26,Y$7))</f>
        <v>0.2169433551732589</v>
      </c>
      <c r="Z71" s="203">
        <f>Y71</f>
        <v>0.2169433551732589</v>
      </c>
      <c r="AA71" s="203">
        <f>Z71</f>
        <v>0.2169433551732589</v>
      </c>
      <c r="AB71" s="203">
        <f>AA71</f>
        <v>0.2169433551732589</v>
      </c>
      <c r="AC71" s="203">
        <f>AB71</f>
        <v>0.2169433551732589</v>
      </c>
      <c r="AD71" s="203">
        <f>AC71</f>
        <v>0.2169433551732589</v>
      </c>
      <c r="AE71" s="203">
        <f>AD71</f>
        <v>0.2169433551732589</v>
      </c>
      <c r="AF71" s="203">
        <f>AE71</f>
        <v>0.2169433551732589</v>
      </c>
      <c r="AG71" s="203">
        <f>AF71</f>
        <v>0.2169433551732589</v>
      </c>
      <c r="AH71" s="203">
        <f>AG71</f>
        <v>0.2169433551732589</v>
      </c>
      <c r="AI71" s="203">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8">
        <f>INDEX(FromMitigation!$K$27:$IZ$27,L$8)/INDEX(FromMitigation!$K$27:$IZ$27,L$7)-1</f>
        <v>0.0</v>
      </c>
      <c r="M72" s="203">
        <f>L72</f>
        <v>0.0</v>
      </c>
      <c r="N72" s="203">
        <f>M72</f>
        <v>0.0</v>
      </c>
      <c r="O72" s="203">
        <f>N72</f>
        <v>0.0</v>
      </c>
      <c r="P72" s="203">
        <f>O72</f>
        <v>0.0</v>
      </c>
      <c r="Q72" s="203">
        <f>P72</f>
        <v>0.0</v>
      </c>
      <c r="R72" s="203">
        <f>Q72</f>
        <v>0.0</v>
      </c>
      <c r="S72" s="203">
        <f>R72</f>
        <v>0.0</v>
      </c>
      <c r="T72" s="203">
        <f>S72</f>
        <v>0.0</v>
      </c>
      <c r="U72" s="203">
        <f>T72</f>
        <v>0.0</v>
      </c>
      <c r="V72" s="203">
        <f>U72</f>
        <v>0.0</v>
      </c>
      <c r="W72" s="207" t="str">
        <f>IF(X$5=K$5,SUM(Y72:AI72)-SUM(L72:V72),"")</f>
        <v/>
      </c>
      <c r="X72" s="9" t="str">
        <f>LOWER(CtryCode)&amp;".distn."&amp;$A72&amp;IF($B72="","","."&amp;$B72)&amp;IF($C72="","",".dec."&amp;$C72)&amp;"."&amp;X$5</f>
        <v>egy.distn.dpa.ecy.2</v>
      </c>
      <c r="Y72" s="209">
        <f>DPCHG(INDEX(FromMitigation!$K$27:$IZ$27,Y$8),INDEX(FromMitigation!$K$27:$IZ$27,Y$7))</f>
        <v>0.16399116379003997</v>
      </c>
      <c r="Z72" s="203">
        <f>Y72</f>
        <v>0.16399116379003997</v>
      </c>
      <c r="AA72" s="203">
        <f>Z72</f>
        <v>0.16399116379003997</v>
      </c>
      <c r="AB72" s="203">
        <f>AA72</f>
        <v>0.16399116379003997</v>
      </c>
      <c r="AC72" s="203">
        <f>AB72</f>
        <v>0.16399116379003997</v>
      </c>
      <c r="AD72" s="203">
        <f>AC72</f>
        <v>0.16399116379003997</v>
      </c>
      <c r="AE72" s="203">
        <f>AD72</f>
        <v>0.16399116379003997</v>
      </c>
      <c r="AF72" s="203">
        <f>AE72</f>
        <v>0.16399116379003997</v>
      </c>
      <c r="AG72" s="203">
        <f>AF72</f>
        <v>0.16399116379003997</v>
      </c>
      <c r="AH72" s="203">
        <f>AG72</f>
        <v>0.16399116379003997</v>
      </c>
      <c r="AI72" s="203">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7"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7"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7"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7"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7"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7"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7"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7"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10">
        <f>INDEX(FromMitigation!$K$8:$IZ$8,L$8)*FromMitigation!$D$8</f>
        <v>11066825114000.0</v>
      </c>
      <c r="M83" s="211">
        <f>L83</f>
        <v>11066825114000.0</v>
      </c>
      <c r="N83" s="211">
        <f>M83</f>
        <v>11066825114000.0</v>
      </c>
      <c r="O83" s="211">
        <f>N83</f>
        <v>11066825114000.0</v>
      </c>
      <c r="P83" s="211">
        <f>O83</f>
        <v>11066825114000.0</v>
      </c>
      <c r="Q83" s="211">
        <f>P83</f>
        <v>11066825114000.0</v>
      </c>
      <c r="R83" s="211">
        <f>Q83</f>
        <v>11066825114000.0</v>
      </c>
      <c r="S83" s="211">
        <f>R83</f>
        <v>11066825114000.0</v>
      </c>
      <c r="T83" s="211">
        <f>S83</f>
        <v>11066825114000.0</v>
      </c>
      <c r="U83" s="211">
        <f>T83</f>
        <v>11066825114000.0</v>
      </c>
      <c r="V83" s="211">
        <f>U83</f>
        <v>11066825114000.0</v>
      </c>
      <c r="W83" s="207" t="str">
        <f>IF(X$5=K$5,SUM(Y83:AI83)-SUM(L83:V83),"")</f>
        <v/>
      </c>
      <c r="X83" s="9" t="str">
        <f>LOWER(CtryCode)&amp;".distn."&amp;$A83&amp;IF($B83="","","."&amp;$B83)&amp;IF($C83="","",".dec."&amp;$C83)&amp;"."&amp;X$5</f>
        <v>egy.distn.gdp.2</v>
      </c>
      <c r="Y83" s="210">
        <f>INDEX(FromMitigation!$K$8:$IZ$8,Y$8)*FromMitigation!$D$8</f>
        <v>11066825114000.0</v>
      </c>
      <c r="Z83" s="211">
        <f>Y83</f>
        <v>11066825114000.0</v>
      </c>
      <c r="AA83" s="211">
        <f>Z83</f>
        <v>11066825114000.0</v>
      </c>
      <c r="AB83" s="211">
        <f>AA83</f>
        <v>11066825114000.0</v>
      </c>
      <c r="AC83" s="211">
        <f>AB83</f>
        <v>11066825114000.0</v>
      </c>
      <c r="AD83" s="211">
        <f>AC83</f>
        <v>11066825114000.0</v>
      </c>
      <c r="AE83" s="211">
        <f>AD83</f>
        <v>11066825114000.0</v>
      </c>
      <c r="AF83" s="211">
        <f>AE83</f>
        <v>11066825114000.0</v>
      </c>
      <c r="AG83" s="211">
        <f>AF83</f>
        <v>11066825114000.0</v>
      </c>
      <c r="AH83" s="211">
        <f>AG83</f>
        <v>11066825114000.0</v>
      </c>
      <c r="AI83" s="211">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12">
        <f>INDEX(FromMitigation!$K$10:$IZ$10,L$8)*FromMitigation!$D$10</f>
        <v>127139321.0</v>
      </c>
      <c r="M84" s="213">
        <f>L84</f>
        <v>127139321.0</v>
      </c>
      <c r="N84" s="213">
        <f>M84</f>
        <v>127139321.0</v>
      </c>
      <c r="O84" s="213">
        <f>N84</f>
        <v>127139321.0</v>
      </c>
      <c r="P84" s="213">
        <f>O84</f>
        <v>127139321.0</v>
      </c>
      <c r="Q84" s="213">
        <f>P84</f>
        <v>127139321.0</v>
      </c>
      <c r="R84" s="213">
        <f>Q84</f>
        <v>127139321.0</v>
      </c>
      <c r="S84" s="213">
        <f>R84</f>
        <v>127139321.0</v>
      </c>
      <c r="T84" s="213">
        <f>S84</f>
        <v>127139321.0</v>
      </c>
      <c r="U84" s="213">
        <f>T84</f>
        <v>127139321.0</v>
      </c>
      <c r="V84" s="213">
        <f>U84</f>
        <v>127139321.0</v>
      </c>
      <c r="W84" s="207" t="str">
        <f>IF(X$5=K$5,SUM(Y84:AI84)-SUM(L84:V84),"")</f>
        <v/>
      </c>
      <c r="X84" s="9" t="str">
        <f>LOWER(CtryCode)&amp;".distn."&amp;$A84&amp;IF($B84="","","."&amp;$B84)&amp;IF($C84="","",".dec."&amp;$C84)&amp;"."&amp;X$5</f>
        <v>egy.distn.pop.2</v>
      </c>
      <c r="Y84" s="212">
        <f>INDEX(FromMitigation!$K$10:$IZ$10,Y$8)*FromMitigation!$D$10</f>
        <v>127139321.0</v>
      </c>
      <c r="Z84" s="213">
        <f>Y84</f>
        <v>127139321.0</v>
      </c>
      <c r="AA84" s="213">
        <f>Z84</f>
        <v>127139321.0</v>
      </c>
      <c r="AB84" s="213">
        <f>AA84</f>
        <v>127139321.0</v>
      </c>
      <c r="AC84" s="213">
        <f>AB84</f>
        <v>127139321.0</v>
      </c>
      <c r="AD84" s="213">
        <f>AC84</f>
        <v>127139321.0</v>
      </c>
      <c r="AE84" s="213">
        <f>AD84</f>
        <v>127139321.0</v>
      </c>
      <c r="AF84" s="213">
        <f>AE84</f>
        <v>127139321.0</v>
      </c>
      <c r="AG84" s="213">
        <f>AF84</f>
        <v>127139321.0</v>
      </c>
      <c r="AH84" s="213">
        <f>AG84</f>
        <v>127139321.0</v>
      </c>
      <c r="AI84" s="213">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7"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7"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4">
        <f>SUMPRODUCT(($D$73:$D$80=$B91)*L$73:L$80*L$65:L$72)</f>
        <v>0.0</v>
      </c>
      <c r="M91" s="202">
        <f>L91</f>
        <v>0.0</v>
      </c>
      <c r="N91" s="202">
        <f>M91</f>
        <v>0.0</v>
      </c>
      <c r="O91" s="202">
        <f>N91</f>
        <v>0.0</v>
      </c>
      <c r="P91" s="202">
        <f>O91</f>
        <v>0.0</v>
      </c>
      <c r="Q91" s="202">
        <f>P91</f>
        <v>0.0</v>
      </c>
      <c r="R91" s="202">
        <f>Q91</f>
        <v>0.0</v>
      </c>
      <c r="S91" s="202">
        <f>R91</f>
        <v>0.0</v>
      </c>
      <c r="T91" s="202">
        <f>S91</f>
        <v>0.0</v>
      </c>
      <c r="U91" s="202">
        <f>T91</f>
        <v>0.0</v>
      </c>
      <c r="V91" s="202">
        <f>U91</f>
        <v>0.0</v>
      </c>
      <c r="W91" s="207" t="str">
        <f>IF(X$5=K$5,SUM(Y91:AI91)-SUM(L91:V91),"")</f>
        <v/>
      </c>
      <c r="X91" s="9" t="str">
        <f>LOWER(CtryCode)&amp;".distn."&amp;$A91&amp;IF($B91="","","."&amp;$B91)&amp;IF($C91="","",".dec."&amp;$C91)&amp;"."&amp;X$5</f>
        <v>egy.distn.grev.coa.2</v>
      </c>
      <c r="Y91" s="214">
        <f>SUMPRODUCT(($D$73:$D$80=$B91)*Y$73:Y$80*Y$65:Y$72)</f>
        <v>212.23259786584498</v>
      </c>
      <c r="Z91" s="202">
        <f>Y91</f>
        <v>212.23259786584498</v>
      </c>
      <c r="AA91" s="202">
        <f>Z91</f>
        <v>212.23259786584498</v>
      </c>
      <c r="AB91" s="202">
        <f>AA91</f>
        <v>212.23259786584498</v>
      </c>
      <c r="AC91" s="202">
        <f>AB91</f>
        <v>212.23259786584498</v>
      </c>
      <c r="AD91" s="202">
        <f>AC91</f>
        <v>212.23259786584498</v>
      </c>
      <c r="AE91" s="202">
        <f>AD91</f>
        <v>212.23259786584498</v>
      </c>
      <c r="AF91" s="202">
        <f>AE91</f>
        <v>212.23259786584498</v>
      </c>
      <c r="AG91" s="202">
        <f>AF91</f>
        <v>212.23259786584498</v>
      </c>
      <c r="AH91" s="202">
        <f>AG91</f>
        <v>212.23259786584498</v>
      </c>
      <c r="AI91" s="202">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4">
        <f>SUMPRODUCT(($D$73:$D$80=$B92)*L$73:L$80*L$65:L$72)</f>
        <v>0.0</v>
      </c>
      <c r="M92" s="202">
        <f>L92</f>
        <v>0.0</v>
      </c>
      <c r="N92" s="202">
        <f>M92</f>
        <v>0.0</v>
      </c>
      <c r="O92" s="202">
        <f>N92</f>
        <v>0.0</v>
      </c>
      <c r="P92" s="202">
        <f>O92</f>
        <v>0.0</v>
      </c>
      <c r="Q92" s="202">
        <f>P92</f>
        <v>0.0</v>
      </c>
      <c r="R92" s="202">
        <f>Q92</f>
        <v>0.0</v>
      </c>
      <c r="S92" s="202">
        <f>R92</f>
        <v>0.0</v>
      </c>
      <c r="T92" s="202">
        <f>S92</f>
        <v>0.0</v>
      </c>
      <c r="U92" s="202">
        <f>T92</f>
        <v>0.0</v>
      </c>
      <c r="V92" s="202">
        <f>U92</f>
        <v>0.0</v>
      </c>
      <c r="W92" s="207" t="str">
        <f>IF(X$5=K$5,SUM(Y92:AI92)-SUM(L92:V92),"")</f>
        <v/>
      </c>
      <c r="X92" s="9" t="str">
        <f>LOWER(CtryCode)&amp;".distn."&amp;$A92&amp;IF($B92="","","."&amp;$B92)&amp;IF($C92="","",".dec."&amp;$C92)&amp;"."&amp;X$5</f>
        <v>egy.distn.grev.ely.2</v>
      </c>
      <c r="Y92" s="214">
        <f>SUMPRODUCT(($D$73:$D$80=$B92)*Y$73:Y$80*Y$65:Y$72)</f>
        <v>1739.343137012636</v>
      </c>
      <c r="Z92" s="202">
        <f>Y92</f>
        <v>1739.343137012636</v>
      </c>
      <c r="AA92" s="202">
        <f>Z92</f>
        <v>1739.343137012636</v>
      </c>
      <c r="AB92" s="202">
        <f>AA92</f>
        <v>1739.343137012636</v>
      </c>
      <c r="AC92" s="202">
        <f>AB92</f>
        <v>1739.343137012636</v>
      </c>
      <c r="AD92" s="202">
        <f>AC92</f>
        <v>1739.343137012636</v>
      </c>
      <c r="AE92" s="202">
        <f>AD92</f>
        <v>1739.343137012636</v>
      </c>
      <c r="AF92" s="202">
        <f>AE92</f>
        <v>1739.343137012636</v>
      </c>
      <c r="AG92" s="202">
        <f>AF92</f>
        <v>1739.343137012636</v>
      </c>
      <c r="AH92" s="202">
        <f>AG92</f>
        <v>1739.343137012636</v>
      </c>
      <c r="AI92" s="202">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4">
        <f>SUMPRODUCT(($D$73:$D$80=$B93)*L$73:L$80*L$65:L$72)</f>
        <v>0.0</v>
      </c>
      <c r="M93" s="202">
        <f>L93</f>
        <v>0.0</v>
      </c>
      <c r="N93" s="202">
        <f>M93</f>
        <v>0.0</v>
      </c>
      <c r="O93" s="202">
        <f>N93</f>
        <v>0.0</v>
      </c>
      <c r="P93" s="202">
        <f>O93</f>
        <v>0.0</v>
      </c>
      <c r="Q93" s="202">
        <f>P93</f>
        <v>0.0</v>
      </c>
      <c r="R93" s="202">
        <f>Q93</f>
        <v>0.0</v>
      </c>
      <c r="S93" s="202">
        <f>R93</f>
        <v>0.0</v>
      </c>
      <c r="T93" s="202">
        <f>S93</f>
        <v>0.0</v>
      </c>
      <c r="U93" s="202">
        <f>T93</f>
        <v>0.0</v>
      </c>
      <c r="V93" s="202">
        <f>U93</f>
        <v>0.0</v>
      </c>
      <c r="W93" s="207" t="str">
        <f>IF(X$5=K$5,SUM(Y93:AI93)-SUM(L93:V93),"")</f>
        <v/>
      </c>
      <c r="X93" s="9" t="str">
        <f>LOWER(CtryCode)&amp;".distn."&amp;$A93&amp;IF($B93="","","."&amp;$B93)&amp;IF($C93="","",".dec."&amp;$C93)&amp;"."&amp;X$5</f>
        <v>egy.distn.grev.nga.2</v>
      </c>
      <c r="Y93" s="214">
        <f>SUMPRODUCT(($D$73:$D$80=$B93)*Y$73:Y$80*Y$65:Y$72)</f>
        <v>633.319816891373</v>
      </c>
      <c r="Z93" s="202">
        <f>Y93</f>
        <v>633.319816891373</v>
      </c>
      <c r="AA93" s="202">
        <f>Z93</f>
        <v>633.319816891373</v>
      </c>
      <c r="AB93" s="202">
        <f>AA93</f>
        <v>633.319816891373</v>
      </c>
      <c r="AC93" s="202">
        <f>AB93</f>
        <v>633.319816891373</v>
      </c>
      <c r="AD93" s="202">
        <f>AC93</f>
        <v>633.319816891373</v>
      </c>
      <c r="AE93" s="202">
        <f>AD93</f>
        <v>633.319816891373</v>
      </c>
      <c r="AF93" s="202">
        <f>AE93</f>
        <v>633.319816891373</v>
      </c>
      <c r="AG93" s="202">
        <f>AF93</f>
        <v>633.319816891373</v>
      </c>
      <c r="AH93" s="202">
        <f>AG93</f>
        <v>633.319816891373</v>
      </c>
      <c r="AI93" s="202">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4">
        <f>SUMPRODUCT(($D$73:$D$80=$B94)*L$73:L$80*L$65:L$72)</f>
        <v>0.0</v>
      </c>
      <c r="M94" s="202">
        <f>L94</f>
        <v>0.0</v>
      </c>
      <c r="N94" s="202">
        <f>M94</f>
        <v>0.0</v>
      </c>
      <c r="O94" s="202">
        <f>N94</f>
        <v>0.0</v>
      </c>
      <c r="P94" s="202">
        <f>O94</f>
        <v>0.0</v>
      </c>
      <c r="Q94" s="202">
        <f>P94</f>
        <v>0.0</v>
      </c>
      <c r="R94" s="202">
        <f>Q94</f>
        <v>0.0</v>
      </c>
      <c r="S94" s="202">
        <f>R94</f>
        <v>0.0</v>
      </c>
      <c r="T94" s="202">
        <f>S94</f>
        <v>0.0</v>
      </c>
      <c r="U94" s="202">
        <f>T94</f>
        <v>0.0</v>
      </c>
      <c r="V94" s="202">
        <f>U94</f>
        <v>0.0</v>
      </c>
      <c r="W94" s="207" t="str">
        <f>IF(X$5=K$5,SUM(Y94:AI94)-SUM(L94:V94),"")</f>
        <v/>
      </c>
      <c r="X94" s="9" t="str">
        <f>LOWER(CtryCode)&amp;".distn."&amp;$A94&amp;IF($B94="","","."&amp;$B94)&amp;IF($C94="","",".dec."&amp;$C94)&amp;"."&amp;X$5</f>
        <v>egy.distn.grev.oil.2</v>
      </c>
      <c r="Y94" s="214">
        <f>SUMPRODUCT(($D$73:$D$80=$B94)*Y$73:Y$80*Y$65:Y$72)</f>
        <v>257.00406374898796</v>
      </c>
      <c r="Z94" s="202">
        <f>Y94</f>
        <v>257.00406374898796</v>
      </c>
      <c r="AA94" s="202">
        <f>Z94</f>
        <v>257.00406374898796</v>
      </c>
      <c r="AB94" s="202">
        <f>AA94</f>
        <v>257.00406374898796</v>
      </c>
      <c r="AC94" s="202">
        <f>AB94</f>
        <v>257.00406374898796</v>
      </c>
      <c r="AD94" s="202">
        <f>AC94</f>
        <v>257.00406374898796</v>
      </c>
      <c r="AE94" s="202">
        <f>AD94</f>
        <v>257.00406374898796</v>
      </c>
      <c r="AF94" s="202">
        <f>AE94</f>
        <v>257.00406374898796</v>
      </c>
      <c r="AG94" s="202">
        <f>AF94</f>
        <v>257.00406374898796</v>
      </c>
      <c r="AH94" s="202">
        <f>AG94</f>
        <v>257.00406374898796</v>
      </c>
      <c r="AI94" s="202">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4">
        <f>SUMPRODUCT(($D$73:$D$80=$B95)*L$73:L$80*L$65:L$72)</f>
        <v>0.0</v>
      </c>
      <c r="M95" s="202">
        <f>L95</f>
        <v>0.0</v>
      </c>
      <c r="N95" s="202">
        <f>M95</f>
        <v>0.0</v>
      </c>
      <c r="O95" s="202">
        <f>N95</f>
        <v>0.0</v>
      </c>
      <c r="P95" s="202">
        <f>O95</f>
        <v>0.0</v>
      </c>
      <c r="Q95" s="202">
        <f>P95</f>
        <v>0.0</v>
      </c>
      <c r="R95" s="202">
        <f>Q95</f>
        <v>0.0</v>
      </c>
      <c r="S95" s="202">
        <f>R95</f>
        <v>0.0</v>
      </c>
      <c r="T95" s="202">
        <f>S95</f>
        <v>0.0</v>
      </c>
      <c r="U95" s="202">
        <f>T95</f>
        <v>0.0</v>
      </c>
      <c r="V95" s="202">
        <f>U95</f>
        <v>0.0</v>
      </c>
      <c r="W95" s="207" t="str">
        <f>IF(X$5=K$5,SUM(Y95:AI95)-SUM(L95:V95),"")</f>
        <v/>
      </c>
      <c r="X95" s="9" t="str">
        <f>LOWER(CtryCode)&amp;".distn."&amp;$A95&amp;IF($B95="","","."&amp;$B95)&amp;IF($C95="","",".dec."&amp;$C95)&amp;"."&amp;X$5</f>
        <v>egy.distn.grev.p_c.2</v>
      </c>
      <c r="Y95" s="214">
        <f>SUMPRODUCT(($D$73:$D$80=$B95)*Y$73:Y$80*Y$65:Y$72)</f>
        <v>2804.7847167264717</v>
      </c>
      <c r="Z95" s="202">
        <f>Y95</f>
        <v>2804.7847167264717</v>
      </c>
      <c r="AA95" s="202">
        <f>Z95</f>
        <v>2804.7847167264717</v>
      </c>
      <c r="AB95" s="202">
        <f>AA95</f>
        <v>2804.7847167264717</v>
      </c>
      <c r="AC95" s="202">
        <f>AB95</f>
        <v>2804.7847167264717</v>
      </c>
      <c r="AD95" s="202">
        <f>AC95</f>
        <v>2804.7847167264717</v>
      </c>
      <c r="AE95" s="202">
        <f>AD95</f>
        <v>2804.7847167264717</v>
      </c>
      <c r="AF95" s="202">
        <f>AE95</f>
        <v>2804.7847167264717</v>
      </c>
      <c r="AG95" s="202">
        <f>AF95</f>
        <v>2804.7847167264717</v>
      </c>
      <c r="AH95" s="202">
        <f>AG95</f>
        <v>2804.7847167264717</v>
      </c>
      <c r="AI95" s="202">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4">
        <f>SUMIF($D$73:$D$80,$B96,L$73:L$80)</f>
        <v>793.4357841177257</v>
      </c>
      <c r="M96" s="202">
        <f>L96</f>
        <v>793.4357841177257</v>
      </c>
      <c r="N96" s="202">
        <f>M96</f>
        <v>793.4357841177257</v>
      </c>
      <c r="O96" s="202">
        <f>N96</f>
        <v>793.4357841177257</v>
      </c>
      <c r="P96" s="202">
        <f>O96</f>
        <v>793.4357841177257</v>
      </c>
      <c r="Q96" s="202">
        <f>P96</f>
        <v>793.4357841177257</v>
      </c>
      <c r="R96" s="202">
        <f>Q96</f>
        <v>793.4357841177257</v>
      </c>
      <c r="S96" s="202">
        <f>R96</f>
        <v>793.4357841177257</v>
      </c>
      <c r="T96" s="202">
        <f>S96</f>
        <v>793.4357841177257</v>
      </c>
      <c r="U96" s="202">
        <f>T96</f>
        <v>793.4357841177257</v>
      </c>
      <c r="V96" s="202">
        <f>U96</f>
        <v>793.4357841177257</v>
      </c>
      <c r="W96" s="207" t="str">
        <f>IF(X$5=K$5,SUM(Y96:AI96)-SUM(L96:V96),"")</f>
        <v/>
      </c>
      <c r="X96" s="9" t="str">
        <f>LOWER(CtryCode)&amp;".distn."&amp;$A96&amp;IF($B96="","","."&amp;$B96)&amp;IF($C96="","",".dec."&amp;$C96)&amp;"."&amp;X$5</f>
        <v>egy.distn.gspend.coa.2</v>
      </c>
      <c r="Y96" s="214">
        <f>SUMIF($D$73:$D$80,$B96,Y$73:Y$80)</f>
        <v>793.4357841177257</v>
      </c>
      <c r="Z96" s="202">
        <f>Y96</f>
        <v>793.4357841177257</v>
      </c>
      <c r="AA96" s="202">
        <f>Z96</f>
        <v>793.4357841177257</v>
      </c>
      <c r="AB96" s="202">
        <f>AA96</f>
        <v>793.4357841177257</v>
      </c>
      <c r="AC96" s="202">
        <f>AB96</f>
        <v>793.4357841177257</v>
      </c>
      <c r="AD96" s="202">
        <f>AC96</f>
        <v>793.4357841177257</v>
      </c>
      <c r="AE96" s="202">
        <f>AD96</f>
        <v>793.4357841177257</v>
      </c>
      <c r="AF96" s="202">
        <f>AE96</f>
        <v>793.4357841177257</v>
      </c>
      <c r="AG96" s="202">
        <f>AF96</f>
        <v>793.4357841177257</v>
      </c>
      <c r="AH96" s="202">
        <f>AG96</f>
        <v>793.4357841177257</v>
      </c>
      <c r="AI96" s="202">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4">
        <f>SUMIF($D$73:$D$80,$B97,L$73:L$80)</f>
        <v>10606.32229697168</v>
      </c>
      <c r="M97" s="202">
        <f>L97</f>
        <v>10606.32229697168</v>
      </c>
      <c r="N97" s="202">
        <f>M97</f>
        <v>10606.32229697168</v>
      </c>
      <c r="O97" s="202">
        <f>N97</f>
        <v>10606.32229697168</v>
      </c>
      <c r="P97" s="202">
        <f>O97</f>
        <v>10606.32229697168</v>
      </c>
      <c r="Q97" s="202">
        <f>P97</f>
        <v>10606.32229697168</v>
      </c>
      <c r="R97" s="202">
        <f>Q97</f>
        <v>10606.32229697168</v>
      </c>
      <c r="S97" s="202">
        <f>R97</f>
        <v>10606.32229697168</v>
      </c>
      <c r="T97" s="202">
        <f>S97</f>
        <v>10606.32229697168</v>
      </c>
      <c r="U97" s="202">
        <f>T97</f>
        <v>10606.32229697168</v>
      </c>
      <c r="V97" s="202">
        <f>U97</f>
        <v>10606.32229697168</v>
      </c>
      <c r="W97" s="207" t="str">
        <f>IF(X$5=K$5,SUM(Y97:AI97)-SUM(L97:V97),"")</f>
        <v/>
      </c>
      <c r="X97" s="9" t="str">
        <f>LOWER(CtryCode)&amp;".distn."&amp;$A97&amp;IF($B97="","","."&amp;$B97)&amp;IF($C97="","",".dec."&amp;$C97)&amp;"."&amp;X$5</f>
        <v>egy.distn.gspend.ely.2</v>
      </c>
      <c r="Y97" s="214">
        <f>SUMIF($D$73:$D$80,$B97,Y$73:Y$80)</f>
        <v>10606.32229697168</v>
      </c>
      <c r="Z97" s="202">
        <f>Y97</f>
        <v>10606.32229697168</v>
      </c>
      <c r="AA97" s="202">
        <f>Z97</f>
        <v>10606.32229697168</v>
      </c>
      <c r="AB97" s="202">
        <f>AA97</f>
        <v>10606.32229697168</v>
      </c>
      <c r="AC97" s="202">
        <f>AB97</f>
        <v>10606.32229697168</v>
      </c>
      <c r="AD97" s="202">
        <f>AC97</f>
        <v>10606.32229697168</v>
      </c>
      <c r="AE97" s="202">
        <f>AD97</f>
        <v>10606.32229697168</v>
      </c>
      <c r="AF97" s="202">
        <f>AE97</f>
        <v>10606.32229697168</v>
      </c>
      <c r="AG97" s="202">
        <f>AF97</f>
        <v>10606.32229697168</v>
      </c>
      <c r="AH97" s="202">
        <f>AG97</f>
        <v>10606.32229697168</v>
      </c>
      <c r="AI97" s="202">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4">
        <f>SUMIF($D$73:$D$80,$B98,L$73:L$80)</f>
        <v>2943.555941736006</v>
      </c>
      <c r="M98" s="202">
        <f>L98</f>
        <v>2943.555941736006</v>
      </c>
      <c r="N98" s="202">
        <f>M98</f>
        <v>2943.555941736006</v>
      </c>
      <c r="O98" s="202">
        <f>N98</f>
        <v>2943.555941736006</v>
      </c>
      <c r="P98" s="202">
        <f>O98</f>
        <v>2943.555941736006</v>
      </c>
      <c r="Q98" s="202">
        <f>P98</f>
        <v>2943.555941736006</v>
      </c>
      <c r="R98" s="202">
        <f>Q98</f>
        <v>2943.555941736006</v>
      </c>
      <c r="S98" s="202">
        <f>R98</f>
        <v>2943.555941736006</v>
      </c>
      <c r="T98" s="202">
        <f>S98</f>
        <v>2943.555941736006</v>
      </c>
      <c r="U98" s="202">
        <f>T98</f>
        <v>2943.555941736006</v>
      </c>
      <c r="V98" s="202">
        <f>U98</f>
        <v>2943.555941736006</v>
      </c>
      <c r="W98" s="207" t="str">
        <f>IF(X$5=K$5,SUM(Y98:AI98)-SUM(L98:V98),"")</f>
        <v/>
      </c>
      <c r="X98" s="9" t="str">
        <f>LOWER(CtryCode)&amp;".distn."&amp;$A98&amp;IF($B98="","","."&amp;$B98)&amp;IF($C98="","",".dec."&amp;$C98)&amp;"."&amp;X$5</f>
        <v>egy.distn.gspend.nga.2</v>
      </c>
      <c r="Y98" s="214">
        <f>SUMIF($D$73:$D$80,$B98,Y$73:Y$80)</f>
        <v>2943.555941736006</v>
      </c>
      <c r="Z98" s="202">
        <f>Y98</f>
        <v>2943.555941736006</v>
      </c>
      <c r="AA98" s="202">
        <f>Z98</f>
        <v>2943.555941736006</v>
      </c>
      <c r="AB98" s="202">
        <f>AA98</f>
        <v>2943.555941736006</v>
      </c>
      <c r="AC98" s="202">
        <f>AB98</f>
        <v>2943.555941736006</v>
      </c>
      <c r="AD98" s="202">
        <f>AC98</f>
        <v>2943.555941736006</v>
      </c>
      <c r="AE98" s="202">
        <f>AD98</f>
        <v>2943.555941736006</v>
      </c>
      <c r="AF98" s="202">
        <f>AE98</f>
        <v>2943.555941736006</v>
      </c>
      <c r="AG98" s="202">
        <f>AF98</f>
        <v>2943.555941736006</v>
      </c>
      <c r="AH98" s="202">
        <f>AG98</f>
        <v>2943.555941736006</v>
      </c>
      <c r="AI98" s="202">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4">
        <f>SUMIF($D$73:$D$80,$B99,L$73:L$80)</f>
        <v>677.4989403089621</v>
      </c>
      <c r="M99" s="202">
        <f>L99</f>
        <v>677.4989403089621</v>
      </c>
      <c r="N99" s="202">
        <f>M99</f>
        <v>677.4989403089621</v>
      </c>
      <c r="O99" s="202">
        <f>N99</f>
        <v>677.4989403089621</v>
      </c>
      <c r="P99" s="202">
        <f>O99</f>
        <v>677.4989403089621</v>
      </c>
      <c r="Q99" s="202">
        <f>P99</f>
        <v>677.4989403089621</v>
      </c>
      <c r="R99" s="202">
        <f>Q99</f>
        <v>677.4989403089621</v>
      </c>
      <c r="S99" s="202">
        <f>R99</f>
        <v>677.4989403089621</v>
      </c>
      <c r="T99" s="202">
        <f>S99</f>
        <v>677.4989403089621</v>
      </c>
      <c r="U99" s="202">
        <f>T99</f>
        <v>677.4989403089621</v>
      </c>
      <c r="V99" s="202">
        <f>U99</f>
        <v>677.4989403089621</v>
      </c>
      <c r="W99" s="207" t="str">
        <f>IF(X$5=K$5,SUM(Y99:AI99)-SUM(L99:V99),"")</f>
        <v/>
      </c>
      <c r="X99" s="9" t="str">
        <f>LOWER(CtryCode)&amp;".distn."&amp;$A99&amp;IF($B99="","","."&amp;$B99)&amp;IF($C99="","",".dec."&amp;$C99)&amp;"."&amp;X$5</f>
        <v>egy.distn.gspend.oil.2</v>
      </c>
      <c r="Y99" s="214">
        <f>SUMIF($D$73:$D$80,$B99,Y$73:Y$80)</f>
        <v>677.4989403089621</v>
      </c>
      <c r="Z99" s="202">
        <f>Y99</f>
        <v>677.4989403089621</v>
      </c>
      <c r="AA99" s="202">
        <f>Z99</f>
        <v>677.4989403089621</v>
      </c>
      <c r="AB99" s="202">
        <f>AA99</f>
        <v>677.4989403089621</v>
      </c>
      <c r="AC99" s="202">
        <f>AB99</f>
        <v>677.4989403089621</v>
      </c>
      <c r="AD99" s="202">
        <f>AC99</f>
        <v>677.4989403089621</v>
      </c>
      <c r="AE99" s="202">
        <f>AD99</f>
        <v>677.4989403089621</v>
      </c>
      <c r="AF99" s="202">
        <f>AE99</f>
        <v>677.4989403089621</v>
      </c>
      <c r="AG99" s="202">
        <f>AF99</f>
        <v>677.4989403089621</v>
      </c>
      <c r="AH99" s="202">
        <f>AG99</f>
        <v>677.4989403089621</v>
      </c>
      <c r="AI99" s="202">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4">
        <f>SUMIF($D$73:$D$80,$B100,L$73:L$80)</f>
        <v>13924.466866037306</v>
      </c>
      <c r="M100" s="202">
        <f>L100</f>
        <v>13924.466866037306</v>
      </c>
      <c r="N100" s="202">
        <f>M100</f>
        <v>13924.466866037306</v>
      </c>
      <c r="O100" s="202">
        <f>N100</f>
        <v>13924.466866037306</v>
      </c>
      <c r="P100" s="202">
        <f>O100</f>
        <v>13924.466866037306</v>
      </c>
      <c r="Q100" s="202">
        <f>P100</f>
        <v>13924.466866037306</v>
      </c>
      <c r="R100" s="202">
        <f>Q100</f>
        <v>13924.466866037306</v>
      </c>
      <c r="S100" s="202">
        <f>R100</f>
        <v>13924.466866037306</v>
      </c>
      <c r="T100" s="202">
        <f>S100</f>
        <v>13924.466866037306</v>
      </c>
      <c r="U100" s="202">
        <f>T100</f>
        <v>13924.466866037306</v>
      </c>
      <c r="V100" s="202">
        <f>U100</f>
        <v>13924.466866037306</v>
      </c>
      <c r="W100" s="207" t="str">
        <f>IF(X$5=K$5,SUM(Y100:AI100)-SUM(L100:V100),"")</f>
        <v/>
      </c>
      <c r="X100" s="9" t="str">
        <f>LOWER(CtryCode)&amp;".distn."&amp;$A100&amp;IF($B100="","","."&amp;$B100)&amp;IF($C100="","",".dec."&amp;$C100)&amp;"."&amp;X$5</f>
        <v>egy.distn.gspend.p_c.2</v>
      </c>
      <c r="Y100" s="214">
        <f>SUMIF($D$73:$D$80,$B100,Y$73:Y$80)</f>
        <v>13924.466866037306</v>
      </c>
      <c r="Z100" s="202">
        <f>Y100</f>
        <v>13924.466866037306</v>
      </c>
      <c r="AA100" s="202">
        <f>Z100</f>
        <v>13924.466866037306</v>
      </c>
      <c r="AB100" s="202">
        <f>AA100</f>
        <v>13924.466866037306</v>
      </c>
      <c r="AC100" s="202">
        <f>AB100</f>
        <v>13924.466866037306</v>
      </c>
      <c r="AD100" s="202">
        <f>AC100</f>
        <v>13924.466866037306</v>
      </c>
      <c r="AE100" s="202">
        <f>AD100</f>
        <v>13924.466866037306</v>
      </c>
      <c r="AF100" s="202">
        <f>AE100</f>
        <v>13924.466866037306</v>
      </c>
      <c r="AG100" s="202">
        <f>AF100</f>
        <v>13924.466866037306</v>
      </c>
      <c r="AH100" s="202">
        <f>AG100</f>
        <v>13924.466866037306</v>
      </c>
      <c r="AI100" s="202">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4">
        <f>INDEX(DIOTot,MATCH($B101,DIOTKey,0))</f>
        <v>4511.404577797534</v>
      </c>
      <c r="M101" s="202">
        <f>L101</f>
        <v>4511.404577797534</v>
      </c>
      <c r="N101" s="202">
        <f>M101</f>
        <v>4511.404577797534</v>
      </c>
      <c r="O101" s="202">
        <f>N101</f>
        <v>4511.404577797534</v>
      </c>
      <c r="P101" s="202">
        <f>O101</f>
        <v>4511.404577797534</v>
      </c>
      <c r="Q101" s="202">
        <f>P101</f>
        <v>4511.404577797534</v>
      </c>
      <c r="R101" s="202">
        <f>Q101</f>
        <v>4511.404577797534</v>
      </c>
      <c r="S101" s="202">
        <f>R101</f>
        <v>4511.404577797534</v>
      </c>
      <c r="T101" s="202">
        <f>S101</f>
        <v>4511.404577797534</v>
      </c>
      <c r="U101" s="202">
        <f>T101</f>
        <v>4511.404577797534</v>
      </c>
      <c r="V101" s="202">
        <f>U101</f>
        <v>4511.404577797534</v>
      </c>
      <c r="W101" s="207" t="str">
        <f>IF(X$5=K$5,SUM(Y101:AI101)-SUM(L101:V101),"")</f>
        <v/>
      </c>
      <c r="X101" s="9" t="str">
        <f>LOWER(CtryCode)&amp;".distn."&amp;$A101&amp;IF($B101="","","."&amp;$B101)&amp;IF($C101="","",".dec."&amp;$C101)&amp;"."&amp;X$5</f>
        <v>egy.distn.gtot.coa.2</v>
      </c>
      <c r="Y101" s="214">
        <f>INDEX(DIOTot,MATCH($B101,DIOTKey,0))</f>
        <v>4511.404577797534</v>
      </c>
      <c r="Z101" s="202">
        <f>Y101</f>
        <v>4511.404577797534</v>
      </c>
      <c r="AA101" s="202">
        <f>Z101</f>
        <v>4511.404577797534</v>
      </c>
      <c r="AB101" s="202">
        <f>AA101</f>
        <v>4511.404577797534</v>
      </c>
      <c r="AC101" s="202">
        <f>AB101</f>
        <v>4511.404577797534</v>
      </c>
      <c r="AD101" s="202">
        <f>AC101</f>
        <v>4511.404577797534</v>
      </c>
      <c r="AE101" s="202">
        <f>AD101</f>
        <v>4511.404577797534</v>
      </c>
      <c r="AF101" s="202">
        <f>AE101</f>
        <v>4511.404577797534</v>
      </c>
      <c r="AG101" s="202">
        <f>AF101</f>
        <v>4511.404577797534</v>
      </c>
      <c r="AH101" s="202">
        <f>AG101</f>
        <v>4511.404577797534</v>
      </c>
      <c r="AI101" s="202">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4">
        <f>INDEX(DIOTot,MATCH($B102,DIOTKey,0))</f>
        <v>34189.52700250687</v>
      </c>
      <c r="M102" s="202">
        <f>L102</f>
        <v>34189.52700250687</v>
      </c>
      <c r="N102" s="202">
        <f>M102</f>
        <v>34189.52700250687</v>
      </c>
      <c r="O102" s="202">
        <f>N102</f>
        <v>34189.52700250687</v>
      </c>
      <c r="P102" s="202">
        <f>O102</f>
        <v>34189.52700250687</v>
      </c>
      <c r="Q102" s="202">
        <f>P102</f>
        <v>34189.52700250687</v>
      </c>
      <c r="R102" s="202">
        <f>Q102</f>
        <v>34189.52700250687</v>
      </c>
      <c r="S102" s="202">
        <f>R102</f>
        <v>34189.52700250687</v>
      </c>
      <c r="T102" s="202">
        <f>S102</f>
        <v>34189.52700250687</v>
      </c>
      <c r="U102" s="202">
        <f>T102</f>
        <v>34189.52700250687</v>
      </c>
      <c r="V102" s="202">
        <f>U102</f>
        <v>34189.52700250687</v>
      </c>
      <c r="W102" s="207" t="str">
        <f>IF(X$5=K$5,SUM(Y102:AI102)-SUM(L102:V102),"")</f>
        <v/>
      </c>
      <c r="X102" s="9" t="str">
        <f>LOWER(CtryCode)&amp;".distn."&amp;$A102&amp;IF($B102="","","."&amp;$B102)&amp;IF($C102="","",".dec."&amp;$C102)&amp;"."&amp;X$5</f>
        <v>egy.distn.gtot.ely.2</v>
      </c>
      <c r="Y102" s="214">
        <f>INDEX(DIOTot,MATCH($B102,DIOTKey,0))</f>
        <v>34189.52700250687</v>
      </c>
      <c r="Z102" s="202">
        <f>Y102</f>
        <v>34189.52700250687</v>
      </c>
      <c r="AA102" s="202">
        <f>Z102</f>
        <v>34189.52700250687</v>
      </c>
      <c r="AB102" s="202">
        <f>AA102</f>
        <v>34189.52700250687</v>
      </c>
      <c r="AC102" s="202">
        <f>AB102</f>
        <v>34189.52700250687</v>
      </c>
      <c r="AD102" s="202">
        <f>AC102</f>
        <v>34189.52700250687</v>
      </c>
      <c r="AE102" s="202">
        <f>AD102</f>
        <v>34189.52700250687</v>
      </c>
      <c r="AF102" s="202">
        <f>AE102</f>
        <v>34189.52700250687</v>
      </c>
      <c r="AG102" s="202">
        <f>AF102</f>
        <v>34189.52700250687</v>
      </c>
      <c r="AH102" s="202">
        <f>AG102</f>
        <v>34189.52700250687</v>
      </c>
      <c r="AI102" s="202">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4">
        <f>INDEX(DIOTot,MATCH($B103,DIOTKey,0))</f>
        <v>11797.29060329465</v>
      </c>
      <c r="M103" s="202">
        <f>L103</f>
        <v>11797.29060329465</v>
      </c>
      <c r="N103" s="202">
        <f>M103</f>
        <v>11797.29060329465</v>
      </c>
      <c r="O103" s="202">
        <f>N103</f>
        <v>11797.29060329465</v>
      </c>
      <c r="P103" s="202">
        <f>O103</f>
        <v>11797.29060329465</v>
      </c>
      <c r="Q103" s="202">
        <f>P103</f>
        <v>11797.29060329465</v>
      </c>
      <c r="R103" s="202">
        <f>Q103</f>
        <v>11797.29060329465</v>
      </c>
      <c r="S103" s="202">
        <f>R103</f>
        <v>11797.29060329465</v>
      </c>
      <c r="T103" s="202">
        <f>S103</f>
        <v>11797.29060329465</v>
      </c>
      <c r="U103" s="202">
        <f>T103</f>
        <v>11797.29060329465</v>
      </c>
      <c r="V103" s="202">
        <f>U103</f>
        <v>11797.29060329465</v>
      </c>
      <c r="W103" s="207" t="str">
        <f>IF(X$5=K$5,SUM(Y103:AI103)-SUM(L103:V103),"")</f>
        <v/>
      </c>
      <c r="X103" s="9" t="str">
        <f>LOWER(CtryCode)&amp;".distn."&amp;$A103&amp;IF($B103="","","."&amp;$B103)&amp;IF($C103="","",".dec."&amp;$C103)&amp;"."&amp;X$5</f>
        <v>egy.distn.gtot.nga.2</v>
      </c>
      <c r="Y103" s="214">
        <f>INDEX(DIOTot,MATCH($B103,DIOTKey,0))</f>
        <v>11797.29060329465</v>
      </c>
      <c r="Z103" s="202">
        <f>Y103</f>
        <v>11797.29060329465</v>
      </c>
      <c r="AA103" s="202">
        <f>Z103</f>
        <v>11797.29060329465</v>
      </c>
      <c r="AB103" s="202">
        <f>AA103</f>
        <v>11797.29060329465</v>
      </c>
      <c r="AC103" s="202">
        <f>AB103</f>
        <v>11797.29060329465</v>
      </c>
      <c r="AD103" s="202">
        <f>AC103</f>
        <v>11797.29060329465</v>
      </c>
      <c r="AE103" s="202">
        <f>AD103</f>
        <v>11797.29060329465</v>
      </c>
      <c r="AF103" s="202">
        <f>AE103</f>
        <v>11797.29060329465</v>
      </c>
      <c r="AG103" s="202">
        <f>AF103</f>
        <v>11797.29060329465</v>
      </c>
      <c r="AH103" s="202">
        <f>AG103</f>
        <v>11797.29060329465</v>
      </c>
      <c r="AI103" s="202">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4">
        <f>INDEX(DIOTot,MATCH($B104,DIOTKey,0))</f>
        <v>74280.99898978737</v>
      </c>
      <c r="M104" s="202">
        <f>L104</f>
        <v>74280.99898978737</v>
      </c>
      <c r="N104" s="202">
        <f>M104</f>
        <v>74280.99898978737</v>
      </c>
      <c r="O104" s="202">
        <f>N104</f>
        <v>74280.99898978737</v>
      </c>
      <c r="P104" s="202">
        <f>O104</f>
        <v>74280.99898978737</v>
      </c>
      <c r="Q104" s="202">
        <f>P104</f>
        <v>74280.99898978737</v>
      </c>
      <c r="R104" s="202">
        <f>Q104</f>
        <v>74280.99898978737</v>
      </c>
      <c r="S104" s="202">
        <f>R104</f>
        <v>74280.99898978737</v>
      </c>
      <c r="T104" s="202">
        <f>S104</f>
        <v>74280.99898978737</v>
      </c>
      <c r="U104" s="202">
        <f>T104</f>
        <v>74280.99898978737</v>
      </c>
      <c r="V104" s="202">
        <f>U104</f>
        <v>74280.99898978737</v>
      </c>
      <c r="W104" s="207" t="str">
        <f>IF(X$5=K$5,SUM(Y104:AI104)-SUM(L104:V104),"")</f>
        <v/>
      </c>
      <c r="X104" s="9" t="str">
        <f>LOWER(CtryCode)&amp;".distn."&amp;$A104&amp;IF($B104="","","."&amp;$B104)&amp;IF($C104="","",".dec."&amp;$C104)&amp;"."&amp;X$5</f>
        <v>egy.distn.gtot.oil.2</v>
      </c>
      <c r="Y104" s="214">
        <f>INDEX(DIOTot,MATCH($B104,DIOTKey,0))</f>
        <v>74280.99898978737</v>
      </c>
      <c r="Z104" s="202">
        <f>Y104</f>
        <v>74280.99898978737</v>
      </c>
      <c r="AA104" s="202">
        <f>Z104</f>
        <v>74280.99898978737</v>
      </c>
      <c r="AB104" s="202">
        <f>AA104</f>
        <v>74280.99898978737</v>
      </c>
      <c r="AC104" s="202">
        <f>AB104</f>
        <v>74280.99898978737</v>
      </c>
      <c r="AD104" s="202">
        <f>AC104</f>
        <v>74280.99898978737</v>
      </c>
      <c r="AE104" s="202">
        <f>AD104</f>
        <v>74280.99898978737</v>
      </c>
      <c r="AF104" s="202">
        <f>AE104</f>
        <v>74280.99898978737</v>
      </c>
      <c r="AG104" s="202">
        <f>AF104</f>
        <v>74280.99898978737</v>
      </c>
      <c r="AH104" s="202">
        <f>AG104</f>
        <v>74280.99898978737</v>
      </c>
      <c r="AI104" s="202">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4">
        <f>INDEX(DIOTot,MATCH($B105,DIOTKey,0))</f>
        <v>137250.73706348182</v>
      </c>
      <c r="M105" s="202">
        <f>L105</f>
        <v>137250.73706348182</v>
      </c>
      <c r="N105" s="202">
        <f>M105</f>
        <v>137250.73706348182</v>
      </c>
      <c r="O105" s="202">
        <f>N105</f>
        <v>137250.73706348182</v>
      </c>
      <c r="P105" s="202">
        <f>O105</f>
        <v>137250.73706348182</v>
      </c>
      <c r="Q105" s="202">
        <f>P105</f>
        <v>137250.73706348182</v>
      </c>
      <c r="R105" s="202">
        <f>Q105</f>
        <v>137250.73706348182</v>
      </c>
      <c r="S105" s="202">
        <f>R105</f>
        <v>137250.73706348182</v>
      </c>
      <c r="T105" s="202">
        <f>S105</f>
        <v>137250.73706348182</v>
      </c>
      <c r="U105" s="202">
        <f>T105</f>
        <v>137250.73706348182</v>
      </c>
      <c r="V105" s="202">
        <f>U105</f>
        <v>137250.73706348182</v>
      </c>
      <c r="W105" s="207" t="str">
        <f>IF(X$5=K$5,SUM(Y105:AI105)-SUM(L105:V105),"")</f>
        <v/>
      </c>
      <c r="X105" s="9" t="str">
        <f>LOWER(CtryCode)&amp;".distn."&amp;$A105&amp;IF($B105="","","."&amp;$B105)&amp;IF($C105="","",".dec."&amp;$C105)&amp;"."&amp;X$5</f>
        <v>egy.distn.gtot.p_c.2</v>
      </c>
      <c r="Y105" s="214">
        <f>INDEX(DIOTot,MATCH($B105,DIOTKey,0))</f>
        <v>137250.73706348182</v>
      </c>
      <c r="Z105" s="202">
        <f>Y105</f>
        <v>137250.73706348182</v>
      </c>
      <c r="AA105" s="202">
        <f>Z105</f>
        <v>137250.73706348182</v>
      </c>
      <c r="AB105" s="202">
        <f>AA105</f>
        <v>137250.73706348182</v>
      </c>
      <c r="AC105" s="202">
        <f>AB105</f>
        <v>137250.73706348182</v>
      </c>
      <c r="AD105" s="202">
        <f>AC105</f>
        <v>137250.73706348182</v>
      </c>
      <c r="AE105" s="202">
        <f>AD105</f>
        <v>137250.73706348182</v>
      </c>
      <c r="AF105" s="202">
        <f>AE105</f>
        <v>137250.73706348182</v>
      </c>
      <c r="AG105" s="202">
        <f>AF105</f>
        <v>137250.73706348182</v>
      </c>
      <c r="AH105" s="202">
        <f>AG105</f>
        <v>137250.73706348182</v>
      </c>
      <c r="AI105" s="202">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8">
        <f>IF(LEFT(L$19,3)="Yes",L91/L101,IF(L96&gt;0,L91/L96,0))</f>
        <v>0.0</v>
      </c>
      <c r="M106" s="203">
        <f>L106</f>
        <v>0.0</v>
      </c>
      <c r="N106" s="203">
        <f>M106</f>
        <v>0.0</v>
      </c>
      <c r="O106" s="203">
        <f>N106</f>
        <v>0.0</v>
      </c>
      <c r="P106" s="203">
        <f>O106</f>
        <v>0.0</v>
      </c>
      <c r="Q106" s="203">
        <f>P106</f>
        <v>0.0</v>
      </c>
      <c r="R106" s="203">
        <f>Q106</f>
        <v>0.0</v>
      </c>
      <c r="S106" s="203">
        <f>R106</f>
        <v>0.0</v>
      </c>
      <c r="T106" s="203">
        <f>S106</f>
        <v>0.0</v>
      </c>
      <c r="U106" s="203">
        <f>T106</f>
        <v>0.0</v>
      </c>
      <c r="V106" s="203">
        <f>U106</f>
        <v>0.0</v>
      </c>
      <c r="W106" s="207" t="str">
        <f>IF(X$5=K$5,SUM(Y106:AI106)-SUM(L106:V106),"")</f>
        <v/>
      </c>
      <c r="X106" s="9" t="str">
        <f>LOWER(CtryCode)&amp;".distn."&amp;$A106&amp;IF($B106="","","."&amp;$B106)&amp;IF($C106="","",".dec."&amp;$C106)&amp;"."&amp;X$5</f>
        <v>egy.distn.gfac.coa.2</v>
      </c>
      <c r="Y106" s="208">
        <f>IF(LEFT(Y$19,3)="Yes",Y91/Y101,IF(Y96&gt;0,Y91/Y96,0))</f>
        <v>0.047043574613176646</v>
      </c>
      <c r="Z106" s="203">
        <f>Y106</f>
        <v>0.047043574613176646</v>
      </c>
      <c r="AA106" s="203">
        <f>Z106</f>
        <v>0.047043574613176646</v>
      </c>
      <c r="AB106" s="203">
        <f>AA106</f>
        <v>0.047043574613176646</v>
      </c>
      <c r="AC106" s="203">
        <f>AB106</f>
        <v>0.047043574613176646</v>
      </c>
      <c r="AD106" s="203">
        <f>AC106</f>
        <v>0.047043574613176646</v>
      </c>
      <c r="AE106" s="203">
        <f>AD106</f>
        <v>0.047043574613176646</v>
      </c>
      <c r="AF106" s="203">
        <f>AE106</f>
        <v>0.047043574613176646</v>
      </c>
      <c r="AG106" s="203">
        <f>AF106</f>
        <v>0.047043574613176646</v>
      </c>
      <c r="AH106" s="203">
        <f>AG106</f>
        <v>0.047043574613176646</v>
      </c>
      <c r="AI106" s="203">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8">
        <f>IF(LEFT(L$19,3)="Yes",L92/L102,IF(L97&gt;0,L92/L97,0))</f>
        <v>0.0</v>
      </c>
      <c r="M107" s="203">
        <f>L107</f>
        <v>0.0</v>
      </c>
      <c r="N107" s="203">
        <f>M107</f>
        <v>0.0</v>
      </c>
      <c r="O107" s="203">
        <f>N107</f>
        <v>0.0</v>
      </c>
      <c r="P107" s="203">
        <f>O107</f>
        <v>0.0</v>
      </c>
      <c r="Q107" s="203">
        <f>P107</f>
        <v>0.0</v>
      </c>
      <c r="R107" s="203">
        <f>Q107</f>
        <v>0.0</v>
      </c>
      <c r="S107" s="203">
        <f>R107</f>
        <v>0.0</v>
      </c>
      <c r="T107" s="203">
        <f>S107</f>
        <v>0.0</v>
      </c>
      <c r="U107" s="203">
        <f>T107</f>
        <v>0.0</v>
      </c>
      <c r="V107" s="203">
        <f>U107</f>
        <v>0.0</v>
      </c>
      <c r="W107" s="207" t="str">
        <f>IF(X$5=K$5,SUM(Y107:AI107)-SUM(L107:V107),"")</f>
        <v/>
      </c>
      <c r="X107" s="9" t="str">
        <f>LOWER(CtryCode)&amp;".distn."&amp;$A107&amp;IF($B107="","","."&amp;$B107)&amp;IF($C107="","",".dec."&amp;$C107)&amp;"."&amp;X$5</f>
        <v>egy.distn.gfac.ely.2</v>
      </c>
      <c r="Y107" s="208">
        <f>IF(LEFT(Y$19,3)="Yes",Y92/Y102,IF(Y97&gt;0,Y92/Y97,0))</f>
        <v>0.05087356537237566</v>
      </c>
      <c r="Z107" s="203">
        <f>Y107</f>
        <v>0.05087356537237566</v>
      </c>
      <c r="AA107" s="203">
        <f>Z107</f>
        <v>0.05087356537237566</v>
      </c>
      <c r="AB107" s="203">
        <f>AA107</f>
        <v>0.05087356537237566</v>
      </c>
      <c r="AC107" s="203">
        <f>AB107</f>
        <v>0.05087356537237566</v>
      </c>
      <c r="AD107" s="203">
        <f>AC107</f>
        <v>0.05087356537237566</v>
      </c>
      <c r="AE107" s="203">
        <f>AD107</f>
        <v>0.05087356537237566</v>
      </c>
      <c r="AF107" s="203">
        <f>AE107</f>
        <v>0.05087356537237566</v>
      </c>
      <c r="AG107" s="203">
        <f>AF107</f>
        <v>0.05087356537237566</v>
      </c>
      <c r="AH107" s="203">
        <f>AG107</f>
        <v>0.05087356537237566</v>
      </c>
      <c r="AI107" s="203">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8">
        <f>IF(LEFT(L$19,3)="Yes",L93/L103,IF(L98&gt;0,L93/L98,0))</f>
        <v>0.0</v>
      </c>
      <c r="M108" s="203">
        <f>L108</f>
        <v>0.0</v>
      </c>
      <c r="N108" s="203">
        <f>M108</f>
        <v>0.0</v>
      </c>
      <c r="O108" s="203">
        <f>N108</f>
        <v>0.0</v>
      </c>
      <c r="P108" s="203">
        <f>O108</f>
        <v>0.0</v>
      </c>
      <c r="Q108" s="203">
        <f>P108</f>
        <v>0.0</v>
      </c>
      <c r="R108" s="203">
        <f>Q108</f>
        <v>0.0</v>
      </c>
      <c r="S108" s="203">
        <f>R108</f>
        <v>0.0</v>
      </c>
      <c r="T108" s="203">
        <f>S108</f>
        <v>0.0</v>
      </c>
      <c r="U108" s="203">
        <f>T108</f>
        <v>0.0</v>
      </c>
      <c r="V108" s="203">
        <f>U108</f>
        <v>0.0</v>
      </c>
      <c r="W108" s="207" t="str">
        <f>IF(X$5=K$5,SUM(Y108:AI108)-SUM(L108:V108),"")</f>
        <v/>
      </c>
      <c r="X108" s="9" t="str">
        <f>LOWER(CtryCode)&amp;".distn."&amp;$A108&amp;IF($B108="","","."&amp;$B108)&amp;IF($C108="","",".dec."&amp;$C108)&amp;"."&amp;X$5</f>
        <v>egy.distn.gfac.nga.2</v>
      </c>
      <c r="Y108" s="208">
        <f>IF(LEFT(Y$19,3)="Yes",Y93/Y103,IF(Y98&gt;0,Y93/Y98,0))</f>
        <v>0.05368349718489639</v>
      </c>
      <c r="Z108" s="203">
        <f>Y108</f>
        <v>0.05368349718489639</v>
      </c>
      <c r="AA108" s="203">
        <f>Z108</f>
        <v>0.05368349718489639</v>
      </c>
      <c r="AB108" s="203">
        <f>AA108</f>
        <v>0.05368349718489639</v>
      </c>
      <c r="AC108" s="203">
        <f>AB108</f>
        <v>0.05368349718489639</v>
      </c>
      <c r="AD108" s="203">
        <f>AC108</f>
        <v>0.05368349718489639</v>
      </c>
      <c r="AE108" s="203">
        <f>AD108</f>
        <v>0.05368349718489639</v>
      </c>
      <c r="AF108" s="203">
        <f>AE108</f>
        <v>0.05368349718489639</v>
      </c>
      <c r="AG108" s="203">
        <f>AF108</f>
        <v>0.05368349718489639</v>
      </c>
      <c r="AH108" s="203">
        <f>AG108</f>
        <v>0.05368349718489639</v>
      </c>
      <c r="AI108" s="203">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8">
        <f>IF(LEFT(L$19,3)="Yes",L94/L104,IF(L99&gt;0,L94/L99,0))</f>
        <v>0.0</v>
      </c>
      <c r="M109" s="203">
        <f>L109</f>
        <v>0.0</v>
      </c>
      <c r="N109" s="203">
        <f>M109</f>
        <v>0.0</v>
      </c>
      <c r="O109" s="203">
        <f>N109</f>
        <v>0.0</v>
      </c>
      <c r="P109" s="203">
        <f>O109</f>
        <v>0.0</v>
      </c>
      <c r="Q109" s="203">
        <f>P109</f>
        <v>0.0</v>
      </c>
      <c r="R109" s="203">
        <f>Q109</f>
        <v>0.0</v>
      </c>
      <c r="S109" s="203">
        <f>R109</f>
        <v>0.0</v>
      </c>
      <c r="T109" s="203">
        <f>S109</f>
        <v>0.0</v>
      </c>
      <c r="U109" s="203">
        <f>T109</f>
        <v>0.0</v>
      </c>
      <c r="V109" s="203">
        <f>U109</f>
        <v>0.0</v>
      </c>
      <c r="W109" s="207" t="str">
        <f>IF(X$5=K$5,SUM(Y109:AI109)-SUM(L109:V109),"")</f>
        <v/>
      </c>
      <c r="X109" s="9" t="str">
        <f>LOWER(CtryCode)&amp;".distn."&amp;$A109&amp;IF($B109="","","."&amp;$B109)&amp;IF($C109="","",".dec."&amp;$C109)&amp;"."&amp;X$5</f>
        <v>egy.distn.gfac.oil.2</v>
      </c>
      <c r="Y109" s="208">
        <f>IF(LEFT(Y$19,3)="Yes",Y94/Y104,IF(Y99&gt;0,Y94/Y99,0))</f>
        <v>0.0034598897059034237</v>
      </c>
      <c r="Z109" s="203">
        <f>Y109</f>
        <v>0.0034598897059034237</v>
      </c>
      <c r="AA109" s="203">
        <f>Z109</f>
        <v>0.0034598897059034237</v>
      </c>
      <c r="AB109" s="203">
        <f>AA109</f>
        <v>0.0034598897059034237</v>
      </c>
      <c r="AC109" s="203">
        <f>AB109</f>
        <v>0.0034598897059034237</v>
      </c>
      <c r="AD109" s="203">
        <f>AC109</f>
        <v>0.0034598897059034237</v>
      </c>
      <c r="AE109" s="203">
        <f>AD109</f>
        <v>0.0034598897059034237</v>
      </c>
      <c r="AF109" s="203">
        <f>AE109</f>
        <v>0.0034598897059034237</v>
      </c>
      <c r="AG109" s="203">
        <f>AF109</f>
        <v>0.0034598897059034237</v>
      </c>
      <c r="AH109" s="203">
        <f>AG109</f>
        <v>0.0034598897059034237</v>
      </c>
      <c r="AI109" s="203">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8">
        <f>IF(LEFT(L$19,3)="Yes",L95/L105,IF(L100&gt;0,L95/L100,0))</f>
        <v>0.0</v>
      </c>
      <c r="M110" s="203">
        <f>L110</f>
        <v>0.0</v>
      </c>
      <c r="N110" s="203">
        <f>M110</f>
        <v>0.0</v>
      </c>
      <c r="O110" s="203">
        <f>N110</f>
        <v>0.0</v>
      </c>
      <c r="P110" s="203">
        <f>O110</f>
        <v>0.0</v>
      </c>
      <c r="Q110" s="203">
        <f>P110</f>
        <v>0.0</v>
      </c>
      <c r="R110" s="203">
        <f>Q110</f>
        <v>0.0</v>
      </c>
      <c r="S110" s="203">
        <f>R110</f>
        <v>0.0</v>
      </c>
      <c r="T110" s="203">
        <f>S110</f>
        <v>0.0</v>
      </c>
      <c r="U110" s="203">
        <f>T110</f>
        <v>0.0</v>
      </c>
      <c r="V110" s="203">
        <f>U110</f>
        <v>0.0</v>
      </c>
      <c r="W110" s="207" t="str">
        <f>IF(X$5=K$5,SUM(Y110:AI110)-SUM(L110:V110),"")</f>
        <v/>
      </c>
      <c r="X110" s="9" t="str">
        <f>LOWER(CtryCode)&amp;".distn."&amp;$A110&amp;IF($B110="","","."&amp;$B110)&amp;IF($C110="","",".dec."&amp;$C110)&amp;"."&amp;X$5</f>
        <v>egy.distn.gfac.p_c.2</v>
      </c>
      <c r="Y110" s="208">
        <f>IF(LEFT(Y$19,3)="Yes",Y95/Y105,IF(Y100&gt;0,Y95/Y100,0))</f>
        <v>0.020435480178362834</v>
      </c>
      <c r="Z110" s="203">
        <f>Y110</f>
        <v>0.020435480178362834</v>
      </c>
      <c r="AA110" s="203">
        <f>Z110</f>
        <v>0.020435480178362834</v>
      </c>
      <c r="AB110" s="203">
        <f>AA110</f>
        <v>0.020435480178362834</v>
      </c>
      <c r="AC110" s="203">
        <f>AB110</f>
        <v>0.020435480178362834</v>
      </c>
      <c r="AD110" s="203">
        <f>AC110</f>
        <v>0.020435480178362834</v>
      </c>
      <c r="AE110" s="203">
        <f>AD110</f>
        <v>0.020435480178362834</v>
      </c>
      <c r="AF110" s="203">
        <f>AE110</f>
        <v>0.020435480178362834</v>
      </c>
      <c r="AG110" s="203">
        <f>AF110</f>
        <v>0.020435480178362834</v>
      </c>
      <c r="AH110" s="203">
        <f>AG110</f>
        <v>0.020435480178362834</v>
      </c>
      <c r="AI110" s="203">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8">
        <f>MMULT(INDEX(DLcat,MATCH($B113,DLcatKey,0),0),L$106:L$110)</f>
        <v>0.0</v>
      </c>
      <c r="M113" s="203">
        <f>L113</f>
        <v>0.0</v>
      </c>
      <c r="N113" s="203">
        <f>M113</f>
        <v>0.0</v>
      </c>
      <c r="O113" s="203">
        <f>N113</f>
        <v>0.0</v>
      </c>
      <c r="P113" s="203">
        <f>O113</f>
        <v>0.0</v>
      </c>
      <c r="Q113" s="203">
        <f>P113</f>
        <v>0.0</v>
      </c>
      <c r="R113" s="203">
        <f>Q113</f>
        <v>0.0</v>
      </c>
      <c r="S113" s="203">
        <f>R113</f>
        <v>0.0</v>
      </c>
      <c r="T113" s="203">
        <f>S113</f>
        <v>0.0</v>
      </c>
      <c r="U113" s="203">
        <f>T113</f>
        <v>0.0</v>
      </c>
      <c r="V113" s="203">
        <f>U113</f>
        <v>0.0</v>
      </c>
      <c r="W113" s="207" t="str">
        <f>IF(X$5=K$5,SUM(Y113:AI113)-SUM(L113:V113),"")</f>
        <v/>
      </c>
      <c r="X113" s="9" t="str">
        <f>LOWER(CtryCode)&amp;".distn."&amp;$A113&amp;IF($B113="","","."&amp;$B113)&amp;IF($C113="","",".dec."&amp;$C113)&amp;"."&amp;X$5</f>
        <v>egy.distn.dpr.app.2</v>
      </c>
      <c r="Y113" s="208">
        <f>MMULT(INDEX(DLcat,MATCH($B113,DLcatKey,0),0),Y$106:Y$110)</f>
        <v>0.002864479191297453</v>
      </c>
      <c r="Z113" s="203">
        <f>Y113</f>
        <v>0.002864479191297453</v>
      </c>
      <c r="AA113" s="203">
        <f>Z113</f>
        <v>0.002864479191297453</v>
      </c>
      <c r="AB113" s="203">
        <f>AA113</f>
        <v>0.002864479191297453</v>
      </c>
      <c r="AC113" s="203">
        <f>AB113</f>
        <v>0.002864479191297453</v>
      </c>
      <c r="AD113" s="203">
        <f>AC113</f>
        <v>0.002864479191297453</v>
      </c>
      <c r="AE113" s="203">
        <f>AD113</f>
        <v>0.002864479191297453</v>
      </c>
      <c r="AF113" s="203">
        <f>AE113</f>
        <v>0.002864479191297453</v>
      </c>
      <c r="AG113" s="203">
        <f>AF113</f>
        <v>0.002864479191297453</v>
      </c>
      <c r="AH113" s="203">
        <f>AG113</f>
        <v>0.002864479191297453</v>
      </c>
      <c r="AI113" s="203">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8">
        <f>MMULT(INDEX(DLcat,MATCH($B114,DLcatKey,0),0),L$106:L$110)</f>
        <v>0.0</v>
      </c>
      <c r="M114" s="203">
        <f>L114</f>
        <v>0.0</v>
      </c>
      <c r="N114" s="203">
        <f>M114</f>
        <v>0.0</v>
      </c>
      <c r="O114" s="203">
        <f>N114</f>
        <v>0.0</v>
      </c>
      <c r="P114" s="203">
        <f>O114</f>
        <v>0.0</v>
      </c>
      <c r="Q114" s="203">
        <f>P114</f>
        <v>0.0</v>
      </c>
      <c r="R114" s="203">
        <f>Q114</f>
        <v>0.0</v>
      </c>
      <c r="S114" s="203">
        <f>R114</f>
        <v>0.0</v>
      </c>
      <c r="T114" s="203">
        <f>S114</f>
        <v>0.0</v>
      </c>
      <c r="U114" s="203">
        <f>T114</f>
        <v>0.0</v>
      </c>
      <c r="V114" s="203">
        <f>U114</f>
        <v>0.0</v>
      </c>
      <c r="W114" s="207" t="str">
        <f>IF(X$5=K$5,SUM(Y114:AI114)-SUM(L114:V114),"")</f>
        <v/>
      </c>
      <c r="X114" s="9" t="str">
        <f>LOWER(CtryCode)&amp;".distn."&amp;$A114&amp;IF($B114="","","."&amp;$B114)&amp;IF($C114="","",".dec."&amp;$C114)&amp;"."&amp;X$5</f>
        <v>egy.distn.dpr.che.2</v>
      </c>
      <c r="Y114" s="208">
        <f>MMULT(INDEX(DLcat,MATCH($B114,DLcatKey,0),0),Y$106:Y$110)</f>
        <v>0.0062735029589013405</v>
      </c>
      <c r="Z114" s="203">
        <f>Y114</f>
        <v>0.0062735029589013405</v>
      </c>
      <c r="AA114" s="203">
        <f>Z114</f>
        <v>0.0062735029589013405</v>
      </c>
      <c r="AB114" s="203">
        <f>AA114</f>
        <v>0.0062735029589013405</v>
      </c>
      <c r="AC114" s="203">
        <f>AB114</f>
        <v>0.0062735029589013405</v>
      </c>
      <c r="AD114" s="203">
        <f>AC114</f>
        <v>0.0062735029589013405</v>
      </c>
      <c r="AE114" s="203">
        <f>AD114</f>
        <v>0.0062735029589013405</v>
      </c>
      <c r="AF114" s="203">
        <f>AE114</f>
        <v>0.0062735029589013405</v>
      </c>
      <c r="AG114" s="203">
        <f>AF114</f>
        <v>0.0062735029589013405</v>
      </c>
      <c r="AH114" s="203">
        <f>AG114</f>
        <v>0.0062735029589013405</v>
      </c>
      <c r="AI114" s="203">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8">
        <f>MMULT(INDEX(DLcat,MATCH($B115,DLcatKey,0),0),L$106:L$110)</f>
        <v>0.0</v>
      </c>
      <c r="M115" s="203">
        <f>L115</f>
        <v>0.0</v>
      </c>
      <c r="N115" s="203">
        <f>M115</f>
        <v>0.0</v>
      </c>
      <c r="O115" s="203">
        <f>N115</f>
        <v>0.0</v>
      </c>
      <c r="P115" s="203">
        <f>O115</f>
        <v>0.0</v>
      </c>
      <c r="Q115" s="203">
        <f>P115</f>
        <v>0.0</v>
      </c>
      <c r="R115" s="203">
        <f>Q115</f>
        <v>0.0</v>
      </c>
      <c r="S115" s="203">
        <f>R115</f>
        <v>0.0</v>
      </c>
      <c r="T115" s="203">
        <f>S115</f>
        <v>0.0</v>
      </c>
      <c r="U115" s="203">
        <f>T115</f>
        <v>0.0</v>
      </c>
      <c r="V115" s="203">
        <f>U115</f>
        <v>0.0</v>
      </c>
      <c r="W115" s="207" t="str">
        <f>IF(X$5=K$5,SUM(Y115:AI115)-SUM(L115:V115),"")</f>
        <v/>
      </c>
      <c r="X115" s="9" t="str">
        <f>LOWER(CtryCode)&amp;".distn."&amp;$A115&amp;IF($B115="","","."&amp;$B115)&amp;IF($C115="","",".dec."&amp;$C115)&amp;"."&amp;X$5</f>
        <v>egy.distn.dpr.clo.2</v>
      </c>
      <c r="Y115" s="208">
        <f>MMULT(INDEX(DLcat,MATCH($B115,DLcatKey,0),0),Y$106:Y$110)</f>
        <v>0.00117206627164576</v>
      </c>
      <c r="Z115" s="203">
        <f>Y115</f>
        <v>0.00117206627164576</v>
      </c>
      <c r="AA115" s="203">
        <f>Z115</f>
        <v>0.00117206627164576</v>
      </c>
      <c r="AB115" s="203">
        <f>AA115</f>
        <v>0.00117206627164576</v>
      </c>
      <c r="AC115" s="203">
        <f>AB115</f>
        <v>0.00117206627164576</v>
      </c>
      <c r="AD115" s="203">
        <f>AC115</f>
        <v>0.00117206627164576</v>
      </c>
      <c r="AE115" s="203">
        <f>AD115</f>
        <v>0.00117206627164576</v>
      </c>
      <c r="AF115" s="203">
        <f>AE115</f>
        <v>0.00117206627164576</v>
      </c>
      <c r="AG115" s="203">
        <f>AF115</f>
        <v>0.00117206627164576</v>
      </c>
      <c r="AH115" s="203">
        <f>AG115</f>
        <v>0.00117206627164576</v>
      </c>
      <c r="AI115" s="203">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8">
        <f>MMULT(INDEX(DLcat,MATCH($B116,DLcatKey,0),0),L$106:L$110)</f>
        <v>0.0</v>
      </c>
      <c r="M116" s="203">
        <f>L116</f>
        <v>0.0</v>
      </c>
      <c r="N116" s="203">
        <f>M116</f>
        <v>0.0</v>
      </c>
      <c r="O116" s="203">
        <f>N116</f>
        <v>0.0</v>
      </c>
      <c r="P116" s="203">
        <f>O116</f>
        <v>0.0</v>
      </c>
      <c r="Q116" s="203">
        <f>P116</f>
        <v>0.0</v>
      </c>
      <c r="R116" s="203">
        <f>Q116</f>
        <v>0.0</v>
      </c>
      <c r="S116" s="203">
        <f>R116</f>
        <v>0.0</v>
      </c>
      <c r="T116" s="203">
        <f>S116</f>
        <v>0.0</v>
      </c>
      <c r="U116" s="203">
        <f>T116</f>
        <v>0.0</v>
      </c>
      <c r="V116" s="203">
        <f>U116</f>
        <v>0.0</v>
      </c>
      <c r="W116" s="207" t="str">
        <f>IF(X$5=K$5,SUM(Y116:AI116)-SUM(L116:V116),"")</f>
        <v/>
      </c>
      <c r="X116" s="9" t="str">
        <f>LOWER(CtryCode)&amp;".distn."&amp;$A116&amp;IF($B116="","","."&amp;$B116)&amp;IF($C116="","",".dec."&amp;$C116)&amp;"."&amp;X$5</f>
        <v>egy.distn.dpr.com.2</v>
      </c>
      <c r="Y116" s="208">
        <f>MMULT(INDEX(DLcat,MATCH($B116,DLcatKey,0),0),Y$106:Y$110)</f>
        <v>0.00044157641414113263</v>
      </c>
      <c r="Z116" s="203">
        <f>Y116</f>
        <v>0.00044157641414113263</v>
      </c>
      <c r="AA116" s="203">
        <f>Z116</f>
        <v>0.00044157641414113263</v>
      </c>
      <c r="AB116" s="203">
        <f>AA116</f>
        <v>0.00044157641414113263</v>
      </c>
      <c r="AC116" s="203">
        <f>AB116</f>
        <v>0.00044157641414113263</v>
      </c>
      <c r="AD116" s="203">
        <f>AC116</f>
        <v>0.00044157641414113263</v>
      </c>
      <c r="AE116" s="203">
        <f>AD116</f>
        <v>0.00044157641414113263</v>
      </c>
      <c r="AF116" s="203">
        <f>AE116</f>
        <v>0.00044157641414113263</v>
      </c>
      <c r="AG116" s="203">
        <f>AF116</f>
        <v>0.00044157641414113263</v>
      </c>
      <c r="AH116" s="203">
        <f>AG116</f>
        <v>0.00044157641414113263</v>
      </c>
      <c r="AI116" s="203">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8">
        <f>MMULT(INDEX(DLcat,MATCH($B117,DLcatKey,0),0),L$106:L$110)</f>
        <v>0.0</v>
      </c>
      <c r="M117" s="203">
        <f>L117</f>
        <v>0.0</v>
      </c>
      <c r="N117" s="203">
        <f>M117</f>
        <v>0.0</v>
      </c>
      <c r="O117" s="203">
        <f>N117</f>
        <v>0.0</v>
      </c>
      <c r="P117" s="203">
        <f>O117</f>
        <v>0.0</v>
      </c>
      <c r="Q117" s="203">
        <f>P117</f>
        <v>0.0</v>
      </c>
      <c r="R117" s="203">
        <f>Q117</f>
        <v>0.0</v>
      </c>
      <c r="S117" s="203">
        <f>R117</f>
        <v>0.0</v>
      </c>
      <c r="T117" s="203">
        <f>S117</f>
        <v>0.0</v>
      </c>
      <c r="U117" s="203">
        <f>T117</f>
        <v>0.0</v>
      </c>
      <c r="V117" s="203">
        <f>U117</f>
        <v>0.0</v>
      </c>
      <c r="W117" s="207" t="str">
        <f>IF(X$5=K$5,SUM(Y117:AI117)-SUM(L117:V117),"")</f>
        <v/>
      </c>
      <c r="X117" s="9" t="str">
        <f>LOWER(CtryCode)&amp;".distn."&amp;$A117&amp;IF($B117="","","."&amp;$B117)&amp;IF($C117="","",".dec."&amp;$C117)&amp;"."&amp;X$5</f>
        <v>egy.distn.dpr.edu.2</v>
      </c>
      <c r="Y117" s="208">
        <f>MMULT(INDEX(DLcat,MATCH($B117,DLcatKey,0),0),Y$106:Y$110)</f>
        <v>0.001071043192213508</v>
      </c>
      <c r="Z117" s="203">
        <f>Y117</f>
        <v>0.001071043192213508</v>
      </c>
      <c r="AA117" s="203">
        <f>Z117</f>
        <v>0.001071043192213508</v>
      </c>
      <c r="AB117" s="203">
        <f>AA117</f>
        <v>0.001071043192213508</v>
      </c>
      <c r="AC117" s="203">
        <f>AB117</f>
        <v>0.001071043192213508</v>
      </c>
      <c r="AD117" s="203">
        <f>AC117</f>
        <v>0.001071043192213508</v>
      </c>
      <c r="AE117" s="203">
        <f>AD117</f>
        <v>0.001071043192213508</v>
      </c>
      <c r="AF117" s="203">
        <f>AE117</f>
        <v>0.001071043192213508</v>
      </c>
      <c r="AG117" s="203">
        <f>AF117</f>
        <v>0.001071043192213508</v>
      </c>
      <c r="AH117" s="203">
        <f>AG117</f>
        <v>0.001071043192213508</v>
      </c>
      <c r="AI117" s="203">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8">
        <f>MMULT(INDEX(DLcat,MATCH($B118,DLcatKey,0),0),L$106:L$110)</f>
        <v>0.0</v>
      </c>
      <c r="M118" s="203">
        <f>L118</f>
        <v>0.0</v>
      </c>
      <c r="N118" s="203">
        <f>M118</f>
        <v>0.0</v>
      </c>
      <c r="O118" s="203">
        <f>N118</f>
        <v>0.0</v>
      </c>
      <c r="P118" s="203">
        <f>O118</f>
        <v>0.0</v>
      </c>
      <c r="Q118" s="203">
        <f>P118</f>
        <v>0.0</v>
      </c>
      <c r="R118" s="203">
        <f>Q118</f>
        <v>0.0</v>
      </c>
      <c r="S118" s="203">
        <f>R118</f>
        <v>0.0</v>
      </c>
      <c r="T118" s="203">
        <f>S118</f>
        <v>0.0</v>
      </c>
      <c r="U118" s="203">
        <f>T118</f>
        <v>0.0</v>
      </c>
      <c r="V118" s="203">
        <f>U118</f>
        <v>0.0</v>
      </c>
      <c r="W118" s="207" t="str">
        <f>IF(X$5=K$5,SUM(Y118:AI118)-SUM(L118:V118),"")</f>
        <v/>
      </c>
      <c r="X118" s="9" t="str">
        <f>LOWER(CtryCode)&amp;".distn."&amp;$A118&amp;IF($B118="","","."&amp;$B118)&amp;IF($C118="","",".dec."&amp;$C118)&amp;"."&amp;X$5</f>
        <v>egy.distn.dpr.food.2</v>
      </c>
      <c r="Y118" s="208">
        <f>MMULT(INDEX(DLcat,MATCH($B118,DLcatKey,0),0),Y$106:Y$110)</f>
        <v>0.0011975188554648431</v>
      </c>
      <c r="Z118" s="203">
        <f>Y118</f>
        <v>0.0011975188554648431</v>
      </c>
      <c r="AA118" s="203">
        <f>Z118</f>
        <v>0.0011975188554648431</v>
      </c>
      <c r="AB118" s="203">
        <f>AA118</f>
        <v>0.0011975188554648431</v>
      </c>
      <c r="AC118" s="203">
        <f>AB118</f>
        <v>0.0011975188554648431</v>
      </c>
      <c r="AD118" s="203">
        <f>AC118</f>
        <v>0.0011975188554648431</v>
      </c>
      <c r="AE118" s="203">
        <f>AD118</f>
        <v>0.0011975188554648431</v>
      </c>
      <c r="AF118" s="203">
        <f>AE118</f>
        <v>0.0011975188554648431</v>
      </c>
      <c r="AG118" s="203">
        <f>AF118</f>
        <v>0.0011975188554648431</v>
      </c>
      <c r="AH118" s="203">
        <f>AG118</f>
        <v>0.0011975188554648431</v>
      </c>
      <c r="AI118" s="203">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8">
        <f>MMULT(INDEX(DLcat,MATCH($B119,DLcatKey,0),0),L$106:L$110)</f>
        <v>0.0</v>
      </c>
      <c r="M119" s="203">
        <f>L119</f>
        <v>0.0</v>
      </c>
      <c r="N119" s="203">
        <f>M119</f>
        <v>0.0</v>
      </c>
      <c r="O119" s="203">
        <f>N119</f>
        <v>0.0</v>
      </c>
      <c r="P119" s="203">
        <f>O119</f>
        <v>0.0</v>
      </c>
      <c r="Q119" s="203">
        <f>P119</f>
        <v>0.0</v>
      </c>
      <c r="R119" s="203">
        <f>Q119</f>
        <v>0.0</v>
      </c>
      <c r="S119" s="203">
        <f>R119</f>
        <v>0.0</v>
      </c>
      <c r="T119" s="203">
        <f>S119</f>
        <v>0.0</v>
      </c>
      <c r="U119" s="203">
        <f>T119</f>
        <v>0.0</v>
      </c>
      <c r="V119" s="203">
        <f>U119</f>
        <v>0.0</v>
      </c>
      <c r="W119" s="207" t="str">
        <f>IF(X$5=K$5,SUM(Y119:AI119)-SUM(L119:V119),"")</f>
        <v/>
      </c>
      <c r="X119" s="9" t="str">
        <f>LOWER(CtryCode)&amp;".distn."&amp;$A119&amp;IF($B119="","","."&amp;$B119)&amp;IF($C119="","",".dec."&amp;$C119)&amp;"."&amp;X$5</f>
        <v>egy.distn.dpr.hea.2</v>
      </c>
      <c r="Y119" s="208">
        <f>MMULT(INDEX(DLcat,MATCH($B119,DLcatKey,0),0),Y$106:Y$110)</f>
        <v>0.0012726288082896956</v>
      </c>
      <c r="Z119" s="203">
        <f>Y119</f>
        <v>0.0012726288082896956</v>
      </c>
      <c r="AA119" s="203">
        <f>Z119</f>
        <v>0.0012726288082896956</v>
      </c>
      <c r="AB119" s="203">
        <f>AA119</f>
        <v>0.0012726288082896956</v>
      </c>
      <c r="AC119" s="203">
        <f>AB119</f>
        <v>0.0012726288082896956</v>
      </c>
      <c r="AD119" s="203">
        <f>AC119</f>
        <v>0.0012726288082896956</v>
      </c>
      <c r="AE119" s="203">
        <f>AD119</f>
        <v>0.0012726288082896956</v>
      </c>
      <c r="AF119" s="203">
        <f>AE119</f>
        <v>0.0012726288082896956</v>
      </c>
      <c r="AG119" s="203">
        <f>AF119</f>
        <v>0.0012726288082896956</v>
      </c>
      <c r="AH119" s="203">
        <f>AG119</f>
        <v>0.0012726288082896956</v>
      </c>
      <c r="AI119" s="203">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8">
        <f>MMULT(INDEX(DLcat,MATCH($B120,DLcatKey,0),0),L$106:L$110)</f>
        <v>0.0</v>
      </c>
      <c r="M120" s="203">
        <f>L120</f>
        <v>0.0</v>
      </c>
      <c r="N120" s="203">
        <f>M120</f>
        <v>0.0</v>
      </c>
      <c r="O120" s="203">
        <f>N120</f>
        <v>0.0</v>
      </c>
      <c r="P120" s="203">
        <f>O120</f>
        <v>0.0</v>
      </c>
      <c r="Q120" s="203">
        <f>P120</f>
        <v>0.0</v>
      </c>
      <c r="R120" s="203">
        <f>Q120</f>
        <v>0.0</v>
      </c>
      <c r="S120" s="203">
        <f>R120</f>
        <v>0.0</v>
      </c>
      <c r="T120" s="203">
        <f>S120</f>
        <v>0.0</v>
      </c>
      <c r="U120" s="203">
        <f>T120</f>
        <v>0.0</v>
      </c>
      <c r="V120" s="203">
        <f>U120</f>
        <v>0.0</v>
      </c>
      <c r="W120" s="207" t="str">
        <f>IF(X$5=K$5,SUM(Y120:AI120)-SUM(L120:V120),"")</f>
        <v/>
      </c>
      <c r="X120" s="9" t="str">
        <f>LOWER(CtryCode)&amp;".distn."&amp;$A120&amp;IF($B120="","","."&amp;$B120)&amp;IF($C120="","",".dec."&amp;$C120)&amp;"."&amp;X$5</f>
        <v>egy.distn.dpr.hou.2</v>
      </c>
      <c r="Y120" s="208">
        <f>MMULT(INDEX(DLcat,MATCH($B120,DLcatKey,0),0),Y$106:Y$110)</f>
        <v>0.0009904568828320293</v>
      </c>
      <c r="Z120" s="203">
        <f>Y120</f>
        <v>0.0009904568828320293</v>
      </c>
      <c r="AA120" s="203">
        <f>Z120</f>
        <v>0.0009904568828320293</v>
      </c>
      <c r="AB120" s="203">
        <f>AA120</f>
        <v>0.0009904568828320293</v>
      </c>
      <c r="AC120" s="203">
        <f>AB120</f>
        <v>0.0009904568828320293</v>
      </c>
      <c r="AD120" s="203">
        <f>AC120</f>
        <v>0.0009904568828320293</v>
      </c>
      <c r="AE120" s="203">
        <f>AD120</f>
        <v>0.0009904568828320293</v>
      </c>
      <c r="AF120" s="203">
        <f>AE120</f>
        <v>0.0009904568828320293</v>
      </c>
      <c r="AG120" s="203">
        <f>AF120</f>
        <v>0.0009904568828320293</v>
      </c>
      <c r="AH120" s="203">
        <f>AG120</f>
        <v>0.0009904568828320293</v>
      </c>
      <c r="AI120" s="203">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8">
        <f>MMULT(INDEX(DLcat,MATCH($B121,DLcatKey,0),0),L$106:L$110)</f>
        <v>0.0</v>
      </c>
      <c r="M121" s="203">
        <f>L121</f>
        <v>0.0</v>
      </c>
      <c r="N121" s="203">
        <f>M121</f>
        <v>0.0</v>
      </c>
      <c r="O121" s="203">
        <f>N121</f>
        <v>0.0</v>
      </c>
      <c r="P121" s="203">
        <f>O121</f>
        <v>0.0</v>
      </c>
      <c r="Q121" s="203">
        <f>P121</f>
        <v>0.0</v>
      </c>
      <c r="R121" s="203">
        <f>Q121</f>
        <v>0.0</v>
      </c>
      <c r="S121" s="203">
        <f>R121</f>
        <v>0.0</v>
      </c>
      <c r="T121" s="203">
        <f>S121</f>
        <v>0.0</v>
      </c>
      <c r="U121" s="203">
        <f>T121</f>
        <v>0.0</v>
      </c>
      <c r="V121" s="203">
        <f>U121</f>
        <v>0.0</v>
      </c>
      <c r="W121" s="207" t="str">
        <f>IF(X$5=K$5,SUM(Y121:AI121)-SUM(L121:V121),"")</f>
        <v/>
      </c>
      <c r="X121" s="9" t="str">
        <f>LOWER(CtryCode)&amp;".distn."&amp;$A121&amp;IF($B121="","","."&amp;$B121)&amp;IF($C121="","",".dec."&amp;$C121)&amp;"."&amp;X$5</f>
        <v>egy.distn.dpr.oth.2</v>
      </c>
      <c r="Y121" s="208">
        <f>MMULT(INDEX(DLcat,MATCH($B121,DLcatKey,0),0),Y$106:Y$110)</f>
        <v>0.0005173134835300145</v>
      </c>
      <c r="Z121" s="203">
        <f>Y121</f>
        <v>0.0005173134835300145</v>
      </c>
      <c r="AA121" s="203">
        <f>Z121</f>
        <v>0.0005173134835300145</v>
      </c>
      <c r="AB121" s="203">
        <f>AA121</f>
        <v>0.0005173134835300145</v>
      </c>
      <c r="AC121" s="203">
        <f>AB121</f>
        <v>0.0005173134835300145</v>
      </c>
      <c r="AD121" s="203">
        <f>AC121</f>
        <v>0.0005173134835300145</v>
      </c>
      <c r="AE121" s="203">
        <f>AD121</f>
        <v>0.0005173134835300145</v>
      </c>
      <c r="AF121" s="203">
        <f>AE121</f>
        <v>0.0005173134835300145</v>
      </c>
      <c r="AG121" s="203">
        <f>AF121</f>
        <v>0.0005173134835300145</v>
      </c>
      <c r="AH121" s="203">
        <f>AG121</f>
        <v>0.0005173134835300145</v>
      </c>
      <c r="AI121" s="203">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8">
        <f>MMULT(INDEX(DLcat,MATCH($B122,DLcatKey,0),0),L$106:L$110)</f>
        <v>0.0</v>
      </c>
      <c r="M122" s="203">
        <f>L122</f>
        <v>0.0</v>
      </c>
      <c r="N122" s="203">
        <f>M122</f>
        <v>0.0</v>
      </c>
      <c r="O122" s="203">
        <f>N122</f>
        <v>0.0</v>
      </c>
      <c r="P122" s="203">
        <f>O122</f>
        <v>0.0</v>
      </c>
      <c r="Q122" s="203">
        <f>P122</f>
        <v>0.0</v>
      </c>
      <c r="R122" s="203">
        <f>Q122</f>
        <v>0.0</v>
      </c>
      <c r="S122" s="203">
        <f>R122</f>
        <v>0.0</v>
      </c>
      <c r="T122" s="203">
        <f>S122</f>
        <v>0.0</v>
      </c>
      <c r="U122" s="203">
        <f>T122</f>
        <v>0.0</v>
      </c>
      <c r="V122" s="203">
        <f>U122</f>
        <v>0.0</v>
      </c>
      <c r="W122" s="207" t="str">
        <f>IF(X$5=K$5,SUM(Y122:AI122)-SUM(L122:V122),"")</f>
        <v/>
      </c>
      <c r="X122" s="9" t="str">
        <f>LOWER(CtryCode)&amp;".distn."&amp;$A122&amp;IF($B122="","","."&amp;$B122)&amp;IF($C122="","",".dec."&amp;$C122)&amp;"."&amp;X$5</f>
        <v>egy.distn.dpr.pap.2</v>
      </c>
      <c r="Y122" s="208">
        <f>MMULT(INDEX(DLcat,MATCH($B122,DLcatKey,0),0),Y$106:Y$110)</f>
        <v>0.002117572622141479</v>
      </c>
      <c r="Z122" s="203">
        <f>Y122</f>
        <v>0.002117572622141479</v>
      </c>
      <c r="AA122" s="203">
        <f>Z122</f>
        <v>0.002117572622141479</v>
      </c>
      <c r="AB122" s="203">
        <f>AA122</f>
        <v>0.002117572622141479</v>
      </c>
      <c r="AC122" s="203">
        <f>AB122</f>
        <v>0.002117572622141479</v>
      </c>
      <c r="AD122" s="203">
        <f>AC122</f>
        <v>0.002117572622141479</v>
      </c>
      <c r="AE122" s="203">
        <f>AD122</f>
        <v>0.002117572622141479</v>
      </c>
      <c r="AF122" s="203">
        <f>AE122</f>
        <v>0.002117572622141479</v>
      </c>
      <c r="AG122" s="203">
        <f>AF122</f>
        <v>0.002117572622141479</v>
      </c>
      <c r="AH122" s="203">
        <f>AG122</f>
        <v>0.002117572622141479</v>
      </c>
      <c r="AI122" s="203">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8">
        <f>MMULT(INDEX(DLcat,MATCH($B123,DLcatKey,0),0),L$106:L$110)</f>
        <v>0.0</v>
      </c>
      <c r="M123" s="203">
        <f>L123</f>
        <v>0.0</v>
      </c>
      <c r="N123" s="203">
        <f>M123</f>
        <v>0.0</v>
      </c>
      <c r="O123" s="203">
        <f>N123</f>
        <v>0.0</v>
      </c>
      <c r="P123" s="203">
        <f>O123</f>
        <v>0.0</v>
      </c>
      <c r="Q123" s="203">
        <f>P123</f>
        <v>0.0</v>
      </c>
      <c r="R123" s="203">
        <f>Q123</f>
        <v>0.0</v>
      </c>
      <c r="S123" s="203">
        <f>R123</f>
        <v>0.0</v>
      </c>
      <c r="T123" s="203">
        <f>S123</f>
        <v>0.0</v>
      </c>
      <c r="U123" s="203">
        <f>T123</f>
        <v>0.0</v>
      </c>
      <c r="V123" s="203">
        <f>U123</f>
        <v>0.0</v>
      </c>
      <c r="W123" s="207" t="str">
        <f>IF(X$5=K$5,SUM(Y123:AI123)-SUM(L123:V123),"")</f>
        <v/>
      </c>
      <c r="X123" s="9" t="str">
        <f>LOWER(CtryCode)&amp;".distn."&amp;$A123&amp;IF($B123="","","."&amp;$B123)&amp;IF($C123="","",".dec."&amp;$C123)&amp;"."&amp;X$5</f>
        <v>egy.distn.dpr.pha.2</v>
      </c>
      <c r="Y123" s="208">
        <f>MMULT(INDEX(DLcat,MATCH($B123,DLcatKey,0),0),Y$106:Y$110)</f>
        <v>0.002298771116464237</v>
      </c>
      <c r="Z123" s="203">
        <f>Y123</f>
        <v>0.002298771116464237</v>
      </c>
      <c r="AA123" s="203">
        <f>Z123</f>
        <v>0.002298771116464237</v>
      </c>
      <c r="AB123" s="203">
        <f>AA123</f>
        <v>0.002298771116464237</v>
      </c>
      <c r="AC123" s="203">
        <f>AB123</f>
        <v>0.002298771116464237</v>
      </c>
      <c r="AD123" s="203">
        <f>AC123</f>
        <v>0.002298771116464237</v>
      </c>
      <c r="AE123" s="203">
        <f>AD123</f>
        <v>0.002298771116464237</v>
      </c>
      <c r="AF123" s="203">
        <f>AE123</f>
        <v>0.002298771116464237</v>
      </c>
      <c r="AG123" s="203">
        <f>AF123</f>
        <v>0.002298771116464237</v>
      </c>
      <c r="AH123" s="203">
        <f>AG123</f>
        <v>0.002298771116464237</v>
      </c>
      <c r="AI123" s="203">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8">
        <f>MMULT(INDEX(DLcat,MATCH($B124,DLcatKey,0),0),L$106:L$110)</f>
        <v>0.0</v>
      </c>
      <c r="M124" s="203">
        <f>L124</f>
        <v>0.0</v>
      </c>
      <c r="N124" s="203">
        <f>M124</f>
        <v>0.0</v>
      </c>
      <c r="O124" s="203">
        <f>N124</f>
        <v>0.0</v>
      </c>
      <c r="P124" s="203">
        <f>O124</f>
        <v>0.0</v>
      </c>
      <c r="Q124" s="203">
        <f>P124</f>
        <v>0.0</v>
      </c>
      <c r="R124" s="203">
        <f>Q124</f>
        <v>0.0</v>
      </c>
      <c r="S124" s="203">
        <f>R124</f>
        <v>0.0</v>
      </c>
      <c r="T124" s="203">
        <f>S124</f>
        <v>0.0</v>
      </c>
      <c r="U124" s="203">
        <f>T124</f>
        <v>0.0</v>
      </c>
      <c r="V124" s="203">
        <f>U124</f>
        <v>0.0</v>
      </c>
      <c r="W124" s="207" t="str">
        <f>IF(X$5=K$5,SUM(Y124:AI124)-SUM(L124:V124),"")</f>
        <v/>
      </c>
      <c r="X124" s="9" t="str">
        <f>LOWER(CtryCode)&amp;".distn."&amp;$A124&amp;IF($B124="","","."&amp;$B124)&amp;IF($C124="","",".dec."&amp;$C124)&amp;"."&amp;X$5</f>
        <v>egy.distn.dpr.ret.2</v>
      </c>
      <c r="Y124" s="208">
        <f>MMULT(INDEX(DLcat,MATCH($B124,DLcatKey,0),0),Y$106:Y$110)</f>
        <v>0.0009522278647474347</v>
      </c>
      <c r="Z124" s="203">
        <f>Y124</f>
        <v>0.0009522278647474347</v>
      </c>
      <c r="AA124" s="203">
        <f>Z124</f>
        <v>0.0009522278647474347</v>
      </c>
      <c r="AB124" s="203">
        <f>AA124</f>
        <v>0.0009522278647474347</v>
      </c>
      <c r="AC124" s="203">
        <f>AB124</f>
        <v>0.0009522278647474347</v>
      </c>
      <c r="AD124" s="203">
        <f>AC124</f>
        <v>0.0009522278647474347</v>
      </c>
      <c r="AE124" s="203">
        <f>AD124</f>
        <v>0.0009522278647474347</v>
      </c>
      <c r="AF124" s="203">
        <f>AE124</f>
        <v>0.0009522278647474347</v>
      </c>
      <c r="AG124" s="203">
        <f>AF124</f>
        <v>0.0009522278647474347</v>
      </c>
      <c r="AH124" s="203">
        <f>AG124</f>
        <v>0.0009522278647474347</v>
      </c>
      <c r="AI124" s="203">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8">
        <f>MMULT(INDEX(DLcat,MATCH($B125,DLcatKey,0),0),L$106:L$110)</f>
        <v>0.0</v>
      </c>
      <c r="M125" s="203">
        <f>L125</f>
        <v>0.0</v>
      </c>
      <c r="N125" s="203">
        <f>M125</f>
        <v>0.0</v>
      </c>
      <c r="O125" s="203">
        <f>N125</f>
        <v>0.0</v>
      </c>
      <c r="P125" s="203">
        <f>O125</f>
        <v>0.0</v>
      </c>
      <c r="Q125" s="203">
        <f>P125</f>
        <v>0.0</v>
      </c>
      <c r="R125" s="203">
        <f>Q125</f>
        <v>0.0</v>
      </c>
      <c r="S125" s="203">
        <f>R125</f>
        <v>0.0</v>
      </c>
      <c r="T125" s="203">
        <f>S125</f>
        <v>0.0</v>
      </c>
      <c r="U125" s="203">
        <f>T125</f>
        <v>0.0</v>
      </c>
      <c r="V125" s="203">
        <f>U125</f>
        <v>0.0</v>
      </c>
      <c r="W125" s="207" t="str">
        <f>IF(X$5=K$5,SUM(Y125:AI125)-SUM(L125:V125),"")</f>
        <v/>
      </c>
      <c r="X125" s="9" t="str">
        <f>LOWER(CtryCode)&amp;".distn."&amp;$A125&amp;IF($B125="","","."&amp;$B125)&amp;IF($C125="","",".dec."&amp;$C125)&amp;"."&amp;X$5</f>
        <v>egy.distn.dpr.teq.2</v>
      </c>
      <c r="Y125" s="208">
        <f>MMULT(INDEX(DLcat,MATCH($B125,DLcatKey,0),0),Y$106:Y$110)</f>
        <v>0.0011332786903168184</v>
      </c>
      <c r="Z125" s="203">
        <f>Y125</f>
        <v>0.0011332786903168184</v>
      </c>
      <c r="AA125" s="203">
        <f>Z125</f>
        <v>0.0011332786903168184</v>
      </c>
      <c r="AB125" s="203">
        <f>AA125</f>
        <v>0.0011332786903168184</v>
      </c>
      <c r="AC125" s="203">
        <f>AB125</f>
        <v>0.0011332786903168184</v>
      </c>
      <c r="AD125" s="203">
        <f>AC125</f>
        <v>0.0011332786903168184</v>
      </c>
      <c r="AE125" s="203">
        <f>AD125</f>
        <v>0.0011332786903168184</v>
      </c>
      <c r="AF125" s="203">
        <f>AE125</f>
        <v>0.0011332786903168184</v>
      </c>
      <c r="AG125" s="203">
        <f>AF125</f>
        <v>0.0011332786903168184</v>
      </c>
      <c r="AH125" s="203">
        <f>AG125</f>
        <v>0.0011332786903168184</v>
      </c>
      <c r="AI125" s="203">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8">
        <f>MMULT(INDEX(DLcat,MATCH($B126,DLcatKey,0),0),L$106:L$110)</f>
        <v>0.0</v>
      </c>
      <c r="M126" s="203">
        <f>L126</f>
        <v>0.0</v>
      </c>
      <c r="N126" s="203">
        <f>M126</f>
        <v>0.0</v>
      </c>
      <c r="O126" s="203">
        <f>N126</f>
        <v>0.0</v>
      </c>
      <c r="P126" s="203">
        <f>O126</f>
        <v>0.0</v>
      </c>
      <c r="Q126" s="203">
        <f>P126</f>
        <v>0.0</v>
      </c>
      <c r="R126" s="203">
        <f>Q126</f>
        <v>0.0</v>
      </c>
      <c r="S126" s="203">
        <f>R126</f>
        <v>0.0</v>
      </c>
      <c r="T126" s="203">
        <f>S126</f>
        <v>0.0</v>
      </c>
      <c r="U126" s="203">
        <f>T126</f>
        <v>0.0</v>
      </c>
      <c r="V126" s="203">
        <f>U126</f>
        <v>0.0</v>
      </c>
      <c r="W126" s="207" t="str">
        <f>IF(X$5=K$5,SUM(Y126:AI126)-SUM(L126:V126),"")</f>
        <v/>
      </c>
      <c r="X126" s="9" t="str">
        <f>LOWER(CtryCode)&amp;".distn."&amp;$A126&amp;IF($B126="","","."&amp;$B126)&amp;IF($C126="","",".dec."&amp;$C126)&amp;"."&amp;X$5</f>
        <v>egy.distn.dpr.tpu.2</v>
      </c>
      <c r="Y126" s="208">
        <f>MMULT(INDEX(DLcat,MATCH($B126,DLcatKey,0),0),Y$106:Y$110)</f>
        <v>0.005426192287244684</v>
      </c>
      <c r="Z126" s="203">
        <f>Y126</f>
        <v>0.005426192287244684</v>
      </c>
      <c r="AA126" s="203">
        <f>Z126</f>
        <v>0.005426192287244684</v>
      </c>
      <c r="AB126" s="203">
        <f>AA126</f>
        <v>0.005426192287244684</v>
      </c>
      <c r="AC126" s="203">
        <f>AB126</f>
        <v>0.005426192287244684</v>
      </c>
      <c r="AD126" s="203">
        <f>AC126</f>
        <v>0.005426192287244684</v>
      </c>
      <c r="AE126" s="203">
        <f>AD126</f>
        <v>0.005426192287244684</v>
      </c>
      <c r="AF126" s="203">
        <f>AE126</f>
        <v>0.005426192287244684</v>
      </c>
      <c r="AG126" s="203">
        <f>AF126</f>
        <v>0.005426192287244684</v>
      </c>
      <c r="AH126" s="203">
        <f>AG126</f>
        <v>0.005426192287244684</v>
      </c>
      <c r="AI126" s="203">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5">
        <f>IFERROR(SUMPRODUCT(L113:L126,L193:L206)/SUM(L193:L206),0)</f>
        <v>0.0</v>
      </c>
      <c r="M128" s="216">
        <f>IFERROR(SUMPRODUCT(M113:M126,M193:M206)/SUM(M193:M206),0)</f>
        <v>0.0</v>
      </c>
      <c r="N128" s="216">
        <f>IFERROR(SUMPRODUCT(N113:N126,N193:N206)/SUM(N193:N206),0)</f>
        <v>0.0</v>
      </c>
      <c r="O128" s="216">
        <f>IFERROR(SUMPRODUCT(O113:O126,O193:O206)/SUM(O193:O206),0)</f>
        <v>0.0</v>
      </c>
      <c r="P128" s="216">
        <f>IFERROR(SUMPRODUCT(P113:P126,P193:P206)/SUM(P193:P206),0)</f>
        <v>0.0</v>
      </c>
      <c r="Q128" s="216">
        <f>IFERROR(SUMPRODUCT(Q113:Q126,Q193:Q206)/SUM(Q193:Q206),0)</f>
        <v>0.0</v>
      </c>
      <c r="R128" s="216">
        <f>IFERROR(SUMPRODUCT(R113:R126,R193:R206)/SUM(R193:R206),0)</f>
        <v>0.0</v>
      </c>
      <c r="S128" s="216">
        <f>IFERROR(SUMPRODUCT(S113:S126,S193:S206)/SUM(S193:S206),0)</f>
        <v>0.0</v>
      </c>
      <c r="T128" s="216">
        <f>IFERROR(SUMPRODUCT(T113:T126,T193:T206)/SUM(T193:T206),0)</f>
        <v>0.0</v>
      </c>
      <c r="U128" s="216">
        <f>IFERROR(SUMPRODUCT(U113:U126,U193:U206)/SUM(U193:U206),0)</f>
        <v>0.0</v>
      </c>
      <c r="V128" s="216">
        <f>IFERROR(SUMPRODUCT(V113:V126,V193:V206)/SUM(V193:V206),0)</f>
        <v>0.0</v>
      </c>
      <c r="W128" s="207" t="str">
        <f>IF(X$5=K$5,SUM(Y128:AI128)-SUM(L128:V128),"")</f>
        <v/>
      </c>
      <c r="X128" s="9" t="str">
        <f>LOWER(CtryCode)&amp;".distn."&amp;$A128&amp;IF($B128="","","."&amp;$B128)&amp;IF($C128="","",".dec."&amp;$C128)&amp;"."&amp;X$5</f>
        <v>egy.distn.dprw.cat.dec.ove.2</v>
      </c>
      <c r="Y128" s="215">
        <f>IFERROR(SUMPRODUCT(Y113:Y126,Y193:Y206)/SUM(Y193:Y206),0)</f>
        <v>0.0016451052171939599</v>
      </c>
      <c r="Z128" s="216">
        <f>IFERROR(SUMPRODUCT(Z113:Z126,Z193:Z206)/SUM(Z193:Z206),0)</f>
        <v>0.0016821837688289678</v>
      </c>
      <c r="AA128" s="216">
        <f>IFERROR(SUMPRODUCT(AA113:AA126,AA193:AA206)/SUM(AA193:AA206),0)</f>
        <v>0.001623968911617911</v>
      </c>
      <c r="AB128" s="216">
        <f>IFERROR(SUMPRODUCT(AB113:AB126,AB193:AB206)/SUM(AB193:AB206),0)</f>
        <v>0.0016072587427743631</v>
      </c>
      <c r="AC128" s="216">
        <f>IFERROR(SUMPRODUCT(AC113:AC126,AC193:AC206)/SUM(AC193:AC206),0)</f>
        <v>0.0016211051823487785</v>
      </c>
      <c r="AD128" s="216">
        <f>IFERROR(SUMPRODUCT(AD113:AD126,AD193:AD206)/SUM(AD193:AD206),0)</f>
        <v>0.001635967241542342</v>
      </c>
      <c r="AE128" s="216">
        <f>IFERROR(SUMPRODUCT(AE113:AE126,AE193:AE206)/SUM(AE193:AE206),0)</f>
        <v>0.001616616468372252</v>
      </c>
      <c r="AF128" s="216">
        <f>IFERROR(SUMPRODUCT(AF113:AF126,AF193:AF206)/SUM(AF193:AF206),0)</f>
        <v>0.0016537927076747396</v>
      </c>
      <c r="AG128" s="216">
        <f>IFERROR(SUMPRODUCT(AG113:AG126,AG193:AG206)/SUM(AG193:AG206),0)</f>
        <v>0.001654604129005003</v>
      </c>
      <c r="AH128" s="216">
        <f>IFERROR(SUMPRODUCT(AH113:AH126,AH193:AH206)/SUM(AH193:AH206),0)</f>
        <v>0.0016331049079557768</v>
      </c>
      <c r="AI128" s="216">
        <f>IFERROR(SUMPRODUCT(AI113:AI126,AI193:AI206)/SUM(AI193:AI206),0)</f>
        <v>0.0016472492892409855</v>
      </c>
    </row>
    <row r="129"/>
    <row r="130">
      <c r="A130" s="56" t="inlineStr">
        <is>
          <t>4</t>
        </is>
      </c>
      <c r="B130" s="27"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8">
        <f>INDEX(DElVal,MATCH(CtryCode&amp;".distn."&amp;L$10&amp;"ove.mean"&amp;L$11,DElKey,0),MATCH($D133,DElVar,0))</f>
        <v>-0.7859903573989868</v>
      </c>
      <c r="M133" s="203">
        <f>INDEX(DElVal,MATCH(CtryCode&amp;".distn."&amp;M$10&amp;"ove.mean"&amp;M$11,DElKey,0),MATCH($D133,DElVar,0))</f>
        <v>-0.790256917476654</v>
      </c>
      <c r="N133" s="203">
        <f>INDEX(DElVal,MATCH(CtryCode&amp;".distn."&amp;N$10&amp;"ove.mean"&amp;N$11,DElKey,0),MATCH($D133,DElVar,0))</f>
        <v>-0.790256917476654</v>
      </c>
      <c r="O133" s="203">
        <f>INDEX(DElVal,MATCH(CtryCode&amp;".distn."&amp;O$10&amp;"ove.mean"&amp;O$11,DElKey,0),MATCH($D133,DElVar,0))</f>
        <v>-0.790256917476654</v>
      </c>
      <c r="P133" s="203">
        <f>INDEX(DElVal,MATCH(CtryCode&amp;".distn."&amp;P$10&amp;"ove.mean"&amp;P$11,DElKey,0),MATCH($D133,DElVar,0))</f>
        <v>-0.7839999794960022</v>
      </c>
      <c r="Q133" s="203">
        <f>INDEX(DElVal,MATCH(CtryCode&amp;".distn."&amp;Q$10&amp;"ove.mean"&amp;Q$11,DElKey,0),MATCH($D133,DElVar,0))</f>
        <v>-0.7839999794960022</v>
      </c>
      <c r="R133" s="203">
        <f>INDEX(DElVal,MATCH(CtryCode&amp;".distn."&amp;R$10&amp;"ove.mean"&amp;R$11,DElKey,0),MATCH($D133,DElVar,0))</f>
        <v>-0.7839999794960022</v>
      </c>
      <c r="S133" s="203">
        <f>INDEX(DElVal,MATCH(CtryCode&amp;".distn."&amp;S$10&amp;"ove.mean"&amp;S$11,DElKey,0),MATCH($D133,DElVar,0))</f>
        <v>-0.7839999794960022</v>
      </c>
      <c r="T133" s="203">
        <f>INDEX(DElVal,MATCH(CtryCode&amp;".distn."&amp;T$10&amp;"ove.mean"&amp;T$11,DElKey,0),MATCH($D133,DElVar,0))</f>
        <v>-0.7843776941299438</v>
      </c>
      <c r="U133" s="203">
        <f>INDEX(DElVal,MATCH(CtryCode&amp;".distn."&amp;U$10&amp;"ove.mean"&amp;U$11,DElKey,0),MATCH($D133,DElVar,0))</f>
        <v>-0.7843776941299438</v>
      </c>
      <c r="V133" s="203">
        <f>INDEX(DElVal,MATCH(CtryCode&amp;".distn."&amp;V$10&amp;"ove.mean"&amp;V$11,DElKey,0),MATCH($D133,DElVar,0))</f>
        <v>-0.7843776941299438</v>
      </c>
      <c r="W133" s="207" t="str">
        <f>IF(X$5=K$5,SUM(Y133:AI133)-SUM(L133:V133),"")</f>
        <v/>
      </c>
      <c r="X133" s="9" t="str">
        <f>LOWER(CtryCode)&amp;".distn."&amp;$A133&amp;IF($B133="","","."&amp;$B133)&amp;IF($C133="","",".dec."&amp;$C133)&amp;"."&amp;X$5</f>
        <v>egy.distn.eps.coa.2</v>
      </c>
      <c r="Y133" s="208">
        <f>INDEX(DElVal,MATCH(CtryCode&amp;".distn."&amp;Y$10&amp;"ove.mean"&amp;Y$11,DElKey,0),MATCH($D133,DElVar,0))</f>
        <v>-0.7859903573989868</v>
      </c>
      <c r="Z133" s="203">
        <f>INDEX(DElVal,MATCH(CtryCode&amp;".distn."&amp;Z$10&amp;"ove.mean"&amp;Z$11,DElKey,0),MATCH($D133,DElVar,0))</f>
        <v>-0.790256917476654</v>
      </c>
      <c r="AA133" s="203">
        <f>INDEX(DElVal,MATCH(CtryCode&amp;".distn."&amp;AA$10&amp;"ove.mean"&amp;AA$11,DElKey,0),MATCH($D133,DElVar,0))</f>
        <v>-0.790256917476654</v>
      </c>
      <c r="AB133" s="203">
        <f>INDEX(DElVal,MATCH(CtryCode&amp;".distn."&amp;AB$10&amp;"ove.mean"&amp;AB$11,DElKey,0),MATCH($D133,DElVar,0))</f>
        <v>-0.790256917476654</v>
      </c>
      <c r="AC133" s="203">
        <f>INDEX(DElVal,MATCH(CtryCode&amp;".distn."&amp;AC$10&amp;"ove.mean"&amp;AC$11,DElKey,0),MATCH($D133,DElVar,0))</f>
        <v>-0.7839999794960022</v>
      </c>
      <c r="AD133" s="203">
        <f>INDEX(DElVal,MATCH(CtryCode&amp;".distn."&amp;AD$10&amp;"ove.mean"&amp;AD$11,DElKey,0),MATCH($D133,DElVar,0))</f>
        <v>-0.7839999794960022</v>
      </c>
      <c r="AE133" s="203">
        <f>INDEX(DElVal,MATCH(CtryCode&amp;".distn."&amp;AE$10&amp;"ove.mean"&amp;AE$11,DElKey,0),MATCH($D133,DElVar,0))</f>
        <v>-0.7839999794960022</v>
      </c>
      <c r="AF133" s="203">
        <f>INDEX(DElVal,MATCH(CtryCode&amp;".distn."&amp;AF$10&amp;"ove.mean"&amp;AF$11,DElKey,0),MATCH($D133,DElVar,0))</f>
        <v>-0.7839999794960022</v>
      </c>
      <c r="AG133" s="203">
        <f>INDEX(DElVal,MATCH(CtryCode&amp;".distn."&amp;AG$10&amp;"ove.mean"&amp;AG$11,DElKey,0),MATCH($D133,DElVar,0))</f>
        <v>-0.7843776941299438</v>
      </c>
      <c r="AH133" s="203">
        <f>INDEX(DElVal,MATCH(CtryCode&amp;".distn."&amp;AH$10&amp;"ove.mean"&amp;AH$11,DElKey,0),MATCH($D133,DElVar,0))</f>
        <v>-0.7843776941299438</v>
      </c>
      <c r="AI133" s="203">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8">
        <f>INDEX(DElVal,MATCH(CtryCode&amp;".distn."&amp;L$10&amp;"ove.mean"&amp;L$11,DElKey,0),MATCH($D134,DElVar,0))</f>
        <v>-0.7859903573989868</v>
      </c>
      <c r="M134" s="203">
        <f>INDEX(DElVal,MATCH(CtryCode&amp;".distn."&amp;M$10&amp;"ove.mean"&amp;M$11,DElKey,0),MATCH($D134,DElVar,0))</f>
        <v>-0.790256917476654</v>
      </c>
      <c r="N134" s="203">
        <f>INDEX(DElVal,MATCH(CtryCode&amp;".distn."&amp;N$10&amp;"ove.mean"&amp;N$11,DElKey,0),MATCH($D134,DElVar,0))</f>
        <v>-0.790256917476654</v>
      </c>
      <c r="O134" s="203">
        <f>INDEX(DElVal,MATCH(CtryCode&amp;".distn."&amp;O$10&amp;"ove.mean"&amp;O$11,DElKey,0),MATCH($D134,DElVar,0))</f>
        <v>-0.790256917476654</v>
      </c>
      <c r="P134" s="203">
        <f>INDEX(DElVal,MATCH(CtryCode&amp;".distn."&amp;P$10&amp;"ove.mean"&amp;P$11,DElKey,0),MATCH($D134,DElVar,0))</f>
        <v>-0.7839999794960022</v>
      </c>
      <c r="Q134" s="203">
        <f>INDEX(DElVal,MATCH(CtryCode&amp;".distn."&amp;Q$10&amp;"ove.mean"&amp;Q$11,DElKey,0),MATCH($D134,DElVar,0))</f>
        <v>-0.7839999794960022</v>
      </c>
      <c r="R134" s="203">
        <f>INDEX(DElVal,MATCH(CtryCode&amp;".distn."&amp;R$10&amp;"ove.mean"&amp;R$11,DElKey,0),MATCH($D134,DElVar,0))</f>
        <v>-0.7839999794960022</v>
      </c>
      <c r="S134" s="203">
        <f>INDEX(DElVal,MATCH(CtryCode&amp;".distn."&amp;S$10&amp;"ove.mean"&amp;S$11,DElKey,0),MATCH($D134,DElVar,0))</f>
        <v>-0.7839999794960022</v>
      </c>
      <c r="T134" s="203">
        <f>INDEX(DElVal,MATCH(CtryCode&amp;".distn."&amp;T$10&amp;"ove.mean"&amp;T$11,DElKey,0),MATCH($D134,DElVar,0))</f>
        <v>-0.7843776941299438</v>
      </c>
      <c r="U134" s="203">
        <f>INDEX(DElVal,MATCH(CtryCode&amp;".distn."&amp;U$10&amp;"ove.mean"&amp;U$11,DElKey,0),MATCH($D134,DElVar,0))</f>
        <v>-0.7843776941299438</v>
      </c>
      <c r="V134" s="203">
        <f>INDEX(DElVal,MATCH(CtryCode&amp;".distn."&amp;V$10&amp;"ove.mean"&amp;V$11,DElKey,0),MATCH($D134,DElVar,0))</f>
        <v>-0.7843776941299438</v>
      </c>
      <c r="W134" s="207" t="str">
        <f>IF(X$5=K$5,SUM(Y134:AI134)-SUM(L134:V134),"")</f>
        <v/>
      </c>
      <c r="X134" s="9" t="str">
        <f>LOWER(CtryCode)&amp;".distn."&amp;$A134&amp;IF($B134="","","."&amp;$B134)&amp;IF($C134="","",".dec."&amp;$C134)&amp;"."&amp;X$5</f>
        <v>egy.distn.eps.ely.2</v>
      </c>
      <c r="Y134" s="208">
        <f>INDEX(DElVal,MATCH(CtryCode&amp;".distn."&amp;Y$10&amp;"ove.mean"&amp;Y$11,DElKey,0),MATCH($D134,DElVar,0))</f>
        <v>-0.7859903573989868</v>
      </c>
      <c r="Z134" s="203">
        <f>INDEX(DElVal,MATCH(CtryCode&amp;".distn."&amp;Z$10&amp;"ove.mean"&amp;Z$11,DElKey,0),MATCH($D134,DElVar,0))</f>
        <v>-0.790256917476654</v>
      </c>
      <c r="AA134" s="203">
        <f>INDEX(DElVal,MATCH(CtryCode&amp;".distn."&amp;AA$10&amp;"ove.mean"&amp;AA$11,DElKey,0),MATCH($D134,DElVar,0))</f>
        <v>-0.790256917476654</v>
      </c>
      <c r="AB134" s="203">
        <f>INDEX(DElVal,MATCH(CtryCode&amp;".distn."&amp;AB$10&amp;"ove.mean"&amp;AB$11,DElKey,0),MATCH($D134,DElVar,0))</f>
        <v>-0.790256917476654</v>
      </c>
      <c r="AC134" s="203">
        <f>INDEX(DElVal,MATCH(CtryCode&amp;".distn."&amp;AC$10&amp;"ove.mean"&amp;AC$11,DElKey,0),MATCH($D134,DElVar,0))</f>
        <v>-0.7839999794960022</v>
      </c>
      <c r="AD134" s="203">
        <f>INDEX(DElVal,MATCH(CtryCode&amp;".distn."&amp;AD$10&amp;"ove.mean"&amp;AD$11,DElKey,0),MATCH($D134,DElVar,0))</f>
        <v>-0.7839999794960022</v>
      </c>
      <c r="AE134" s="203">
        <f>INDEX(DElVal,MATCH(CtryCode&amp;".distn."&amp;AE$10&amp;"ove.mean"&amp;AE$11,DElKey,0),MATCH($D134,DElVar,0))</f>
        <v>-0.7839999794960022</v>
      </c>
      <c r="AF134" s="203">
        <f>INDEX(DElVal,MATCH(CtryCode&amp;".distn."&amp;AF$10&amp;"ove.mean"&amp;AF$11,DElKey,0),MATCH($D134,DElVar,0))</f>
        <v>-0.7839999794960022</v>
      </c>
      <c r="AG134" s="203">
        <f>INDEX(DElVal,MATCH(CtryCode&amp;".distn."&amp;AG$10&amp;"ove.mean"&amp;AG$11,DElKey,0),MATCH($D134,DElVar,0))</f>
        <v>-0.7843776941299438</v>
      </c>
      <c r="AH134" s="203">
        <f>INDEX(DElVal,MATCH(CtryCode&amp;".distn."&amp;AH$10&amp;"ove.mean"&amp;AH$11,DElKey,0),MATCH($D134,DElVar,0))</f>
        <v>-0.7843776941299438</v>
      </c>
      <c r="AI134" s="203">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8">
        <f>INDEX(DElVal,MATCH(CtryCode&amp;".distn."&amp;L$10&amp;"ove.mean"&amp;L$11,DElKey,0),MATCH($D135,DElVar,0))</f>
        <v>-0.7859903573989868</v>
      </c>
      <c r="M135" s="203">
        <f>INDEX(DElVal,MATCH(CtryCode&amp;".distn."&amp;M$10&amp;"ove.mean"&amp;M$11,DElKey,0),MATCH($D135,DElVar,0))</f>
        <v>-0.790256917476654</v>
      </c>
      <c r="N135" s="203">
        <f>INDEX(DElVal,MATCH(CtryCode&amp;".distn."&amp;N$10&amp;"ove.mean"&amp;N$11,DElKey,0),MATCH($D135,DElVar,0))</f>
        <v>-0.790256917476654</v>
      </c>
      <c r="O135" s="203">
        <f>INDEX(DElVal,MATCH(CtryCode&amp;".distn."&amp;O$10&amp;"ove.mean"&amp;O$11,DElKey,0),MATCH($D135,DElVar,0))</f>
        <v>-0.790256917476654</v>
      </c>
      <c r="P135" s="203">
        <f>INDEX(DElVal,MATCH(CtryCode&amp;".distn."&amp;P$10&amp;"ove.mean"&amp;P$11,DElKey,0),MATCH($D135,DElVar,0))</f>
        <v>-0.7839999794960022</v>
      </c>
      <c r="Q135" s="203">
        <f>INDEX(DElVal,MATCH(CtryCode&amp;".distn."&amp;Q$10&amp;"ove.mean"&amp;Q$11,DElKey,0),MATCH($D135,DElVar,0))</f>
        <v>-0.7839999794960022</v>
      </c>
      <c r="R135" s="203">
        <f>INDEX(DElVal,MATCH(CtryCode&amp;".distn."&amp;R$10&amp;"ove.mean"&amp;R$11,DElKey,0),MATCH($D135,DElVar,0))</f>
        <v>-0.7839999794960022</v>
      </c>
      <c r="S135" s="203">
        <f>INDEX(DElVal,MATCH(CtryCode&amp;".distn."&amp;S$10&amp;"ove.mean"&amp;S$11,DElKey,0),MATCH($D135,DElVar,0))</f>
        <v>-0.7839999794960022</v>
      </c>
      <c r="T135" s="203">
        <f>INDEX(DElVal,MATCH(CtryCode&amp;".distn."&amp;T$10&amp;"ove.mean"&amp;T$11,DElKey,0),MATCH($D135,DElVar,0))</f>
        <v>-0.7843776941299438</v>
      </c>
      <c r="U135" s="203">
        <f>INDEX(DElVal,MATCH(CtryCode&amp;".distn."&amp;U$10&amp;"ove.mean"&amp;U$11,DElKey,0),MATCH($D135,DElVar,0))</f>
        <v>-0.7843776941299438</v>
      </c>
      <c r="V135" s="203">
        <f>INDEX(DElVal,MATCH(CtryCode&amp;".distn."&amp;V$10&amp;"ove.mean"&amp;V$11,DElKey,0),MATCH($D135,DElVar,0))</f>
        <v>-0.7843776941299438</v>
      </c>
      <c r="W135" s="207" t="str">
        <f>IF(X$5=K$5,SUM(Y135:AI135)-SUM(L135:V135),"")</f>
        <v/>
      </c>
      <c r="X135" s="9" t="str">
        <f>LOWER(CtryCode)&amp;".distn."&amp;$A135&amp;IF($B135="","","."&amp;$B135)&amp;IF($C135="","",".dec."&amp;$C135)&amp;"."&amp;X$5</f>
        <v>egy.distn.eps.nga.2</v>
      </c>
      <c r="Y135" s="208">
        <f>INDEX(DElVal,MATCH(CtryCode&amp;".distn."&amp;Y$10&amp;"ove.mean"&amp;Y$11,DElKey,0),MATCH($D135,DElVar,0))</f>
        <v>-0.7859903573989868</v>
      </c>
      <c r="Z135" s="203">
        <f>INDEX(DElVal,MATCH(CtryCode&amp;".distn."&amp;Z$10&amp;"ove.mean"&amp;Z$11,DElKey,0),MATCH($D135,DElVar,0))</f>
        <v>-0.790256917476654</v>
      </c>
      <c r="AA135" s="203">
        <f>INDEX(DElVal,MATCH(CtryCode&amp;".distn."&amp;AA$10&amp;"ove.mean"&amp;AA$11,DElKey,0),MATCH($D135,DElVar,0))</f>
        <v>-0.790256917476654</v>
      </c>
      <c r="AB135" s="203">
        <f>INDEX(DElVal,MATCH(CtryCode&amp;".distn."&amp;AB$10&amp;"ove.mean"&amp;AB$11,DElKey,0),MATCH($D135,DElVar,0))</f>
        <v>-0.790256917476654</v>
      </c>
      <c r="AC135" s="203">
        <f>INDEX(DElVal,MATCH(CtryCode&amp;".distn."&amp;AC$10&amp;"ove.mean"&amp;AC$11,DElKey,0),MATCH($D135,DElVar,0))</f>
        <v>-0.7839999794960022</v>
      </c>
      <c r="AD135" s="203">
        <f>INDEX(DElVal,MATCH(CtryCode&amp;".distn."&amp;AD$10&amp;"ove.mean"&amp;AD$11,DElKey,0),MATCH($D135,DElVar,0))</f>
        <v>-0.7839999794960022</v>
      </c>
      <c r="AE135" s="203">
        <f>INDEX(DElVal,MATCH(CtryCode&amp;".distn."&amp;AE$10&amp;"ove.mean"&amp;AE$11,DElKey,0),MATCH($D135,DElVar,0))</f>
        <v>-0.7839999794960022</v>
      </c>
      <c r="AF135" s="203">
        <f>INDEX(DElVal,MATCH(CtryCode&amp;".distn."&amp;AF$10&amp;"ove.mean"&amp;AF$11,DElKey,0),MATCH($D135,DElVar,0))</f>
        <v>-0.7839999794960022</v>
      </c>
      <c r="AG135" s="203">
        <f>INDEX(DElVal,MATCH(CtryCode&amp;".distn."&amp;AG$10&amp;"ove.mean"&amp;AG$11,DElKey,0),MATCH($D135,DElVar,0))</f>
        <v>-0.7843776941299438</v>
      </c>
      <c r="AH135" s="203">
        <f>INDEX(DElVal,MATCH(CtryCode&amp;".distn."&amp;AH$10&amp;"ove.mean"&amp;AH$11,DElKey,0),MATCH($D135,DElVar,0))</f>
        <v>-0.7843776941299438</v>
      </c>
      <c r="AI135" s="203">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8">
        <f>INDEX(DElVal,MATCH(CtryCode&amp;".distn."&amp;L$10&amp;"ove.mean"&amp;L$11,DElKey,0),MATCH($D136,DElVar,0))</f>
        <v>-0.7859903573989868</v>
      </c>
      <c r="M136" s="203">
        <f>INDEX(DElVal,MATCH(CtryCode&amp;".distn."&amp;M$10&amp;"ove.mean"&amp;M$11,DElKey,0),MATCH($D136,DElVar,0))</f>
        <v>-0.790256917476654</v>
      </c>
      <c r="N136" s="203">
        <f>INDEX(DElVal,MATCH(CtryCode&amp;".distn."&amp;N$10&amp;"ove.mean"&amp;N$11,DElKey,0),MATCH($D136,DElVar,0))</f>
        <v>-0.790256917476654</v>
      </c>
      <c r="O136" s="203">
        <f>INDEX(DElVal,MATCH(CtryCode&amp;".distn."&amp;O$10&amp;"ove.mean"&amp;O$11,DElKey,0),MATCH($D136,DElVar,0))</f>
        <v>-0.790256917476654</v>
      </c>
      <c r="P136" s="203">
        <f>INDEX(DElVal,MATCH(CtryCode&amp;".distn."&amp;P$10&amp;"ove.mean"&amp;P$11,DElKey,0),MATCH($D136,DElVar,0))</f>
        <v>-0.7839999794960022</v>
      </c>
      <c r="Q136" s="203">
        <f>INDEX(DElVal,MATCH(CtryCode&amp;".distn."&amp;Q$10&amp;"ove.mean"&amp;Q$11,DElKey,0),MATCH($D136,DElVar,0))</f>
        <v>-0.7839999794960022</v>
      </c>
      <c r="R136" s="203">
        <f>INDEX(DElVal,MATCH(CtryCode&amp;".distn."&amp;R$10&amp;"ove.mean"&amp;R$11,DElKey,0),MATCH($D136,DElVar,0))</f>
        <v>-0.7839999794960022</v>
      </c>
      <c r="S136" s="203">
        <f>INDEX(DElVal,MATCH(CtryCode&amp;".distn."&amp;S$10&amp;"ove.mean"&amp;S$11,DElKey,0),MATCH($D136,DElVar,0))</f>
        <v>-0.7839999794960022</v>
      </c>
      <c r="T136" s="203">
        <f>INDEX(DElVal,MATCH(CtryCode&amp;".distn."&amp;T$10&amp;"ove.mean"&amp;T$11,DElKey,0),MATCH($D136,DElVar,0))</f>
        <v>-0.7843776941299438</v>
      </c>
      <c r="U136" s="203">
        <f>INDEX(DElVal,MATCH(CtryCode&amp;".distn."&amp;U$10&amp;"ove.mean"&amp;U$11,DElKey,0),MATCH($D136,DElVar,0))</f>
        <v>-0.7843776941299438</v>
      </c>
      <c r="V136" s="203">
        <f>INDEX(DElVal,MATCH(CtryCode&amp;".distn."&amp;V$10&amp;"ove.mean"&amp;V$11,DElKey,0),MATCH($D136,DElVar,0))</f>
        <v>-0.7843776941299438</v>
      </c>
      <c r="W136" s="207" t="str">
        <f>IF(X$5=K$5,SUM(Y136:AI136)-SUM(L136:V136),"")</f>
        <v/>
      </c>
      <c r="X136" s="9" t="str">
        <f>LOWER(CtryCode)&amp;".distn."&amp;$A136&amp;IF($B136="","","."&amp;$B136)&amp;IF($C136="","",".dec."&amp;$C136)&amp;"."&amp;X$5</f>
        <v>egy.distn.eps.oil.2</v>
      </c>
      <c r="Y136" s="208">
        <f>INDEX(DElVal,MATCH(CtryCode&amp;".distn."&amp;Y$10&amp;"ove.mean"&amp;Y$11,DElKey,0),MATCH($D136,DElVar,0))</f>
        <v>-0.7859903573989868</v>
      </c>
      <c r="Z136" s="203">
        <f>INDEX(DElVal,MATCH(CtryCode&amp;".distn."&amp;Z$10&amp;"ove.mean"&amp;Z$11,DElKey,0),MATCH($D136,DElVar,0))</f>
        <v>-0.790256917476654</v>
      </c>
      <c r="AA136" s="203">
        <f>INDEX(DElVal,MATCH(CtryCode&amp;".distn."&amp;AA$10&amp;"ove.mean"&amp;AA$11,DElKey,0),MATCH($D136,DElVar,0))</f>
        <v>-0.790256917476654</v>
      </c>
      <c r="AB136" s="203">
        <f>INDEX(DElVal,MATCH(CtryCode&amp;".distn."&amp;AB$10&amp;"ove.mean"&amp;AB$11,DElKey,0),MATCH($D136,DElVar,0))</f>
        <v>-0.790256917476654</v>
      </c>
      <c r="AC136" s="203">
        <f>INDEX(DElVal,MATCH(CtryCode&amp;".distn."&amp;AC$10&amp;"ove.mean"&amp;AC$11,DElKey,0),MATCH($D136,DElVar,0))</f>
        <v>-0.7839999794960022</v>
      </c>
      <c r="AD136" s="203">
        <f>INDEX(DElVal,MATCH(CtryCode&amp;".distn."&amp;AD$10&amp;"ove.mean"&amp;AD$11,DElKey,0),MATCH($D136,DElVar,0))</f>
        <v>-0.7839999794960022</v>
      </c>
      <c r="AE136" s="203">
        <f>INDEX(DElVal,MATCH(CtryCode&amp;".distn."&amp;AE$10&amp;"ove.mean"&amp;AE$11,DElKey,0),MATCH($D136,DElVar,0))</f>
        <v>-0.7839999794960022</v>
      </c>
      <c r="AF136" s="203">
        <f>INDEX(DElVal,MATCH(CtryCode&amp;".distn."&amp;AF$10&amp;"ove.mean"&amp;AF$11,DElKey,0),MATCH($D136,DElVar,0))</f>
        <v>-0.7839999794960022</v>
      </c>
      <c r="AG136" s="203">
        <f>INDEX(DElVal,MATCH(CtryCode&amp;".distn."&amp;AG$10&amp;"ove.mean"&amp;AG$11,DElKey,0),MATCH($D136,DElVar,0))</f>
        <v>-0.7843776941299438</v>
      </c>
      <c r="AH136" s="203">
        <f>INDEX(DElVal,MATCH(CtryCode&amp;".distn."&amp;AH$10&amp;"ove.mean"&amp;AH$11,DElKey,0),MATCH($D136,DElVar,0))</f>
        <v>-0.7843776941299438</v>
      </c>
      <c r="AI136" s="203">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8">
        <f>INDEX(DElVal,MATCH(CtryCode&amp;".distn."&amp;L$10&amp;"ove.mean"&amp;L$11,DElKey,0),MATCH($D137,DElVar,0))</f>
        <v>-0.8737958073616028</v>
      </c>
      <c r="M137" s="203">
        <f>INDEX(DElVal,MATCH(CtryCode&amp;".distn."&amp;M$10&amp;"ove.mean"&amp;M$11,DElKey,0),MATCH($D137,DElVar,0))</f>
        <v>-0.9036660194396973</v>
      </c>
      <c r="N137" s="203">
        <f>INDEX(DElVal,MATCH(CtryCode&amp;".distn."&amp;N$10&amp;"ove.mean"&amp;N$11,DElKey,0),MATCH($D137,DElVar,0))</f>
        <v>-0.9036660194396973</v>
      </c>
      <c r="O137" s="203">
        <f>INDEX(DElVal,MATCH(CtryCode&amp;".distn."&amp;O$10&amp;"ove.mean"&amp;O$11,DElKey,0),MATCH($D137,DElVar,0))</f>
        <v>-0.9036660194396973</v>
      </c>
      <c r="P137" s="203">
        <f>INDEX(DElVal,MATCH(CtryCode&amp;".distn."&amp;P$10&amp;"ove.mean"&amp;P$11,DElKey,0),MATCH($D137,DElVar,0))</f>
        <v>-0.8600000143051147</v>
      </c>
      <c r="Q137" s="203">
        <f>INDEX(DElVal,MATCH(CtryCode&amp;".distn."&amp;Q$10&amp;"ove.mean"&amp;Q$11,DElKey,0),MATCH($D137,DElVar,0))</f>
        <v>-0.8600000143051147</v>
      </c>
      <c r="R137" s="203">
        <f>INDEX(DElVal,MATCH(CtryCode&amp;".distn."&amp;R$10&amp;"ove.mean"&amp;R$11,DElKey,0),MATCH($D137,DElVar,0))</f>
        <v>-0.8600000143051147</v>
      </c>
      <c r="S137" s="203">
        <f>INDEX(DElVal,MATCH(CtryCode&amp;".distn."&amp;S$10&amp;"ove.mean"&amp;S$11,DElKey,0),MATCH($D137,DElVar,0))</f>
        <v>-0.8600000143051147</v>
      </c>
      <c r="T137" s="203">
        <f>INDEX(DElVal,MATCH(CtryCode&amp;".distn."&amp;T$10&amp;"ove.mean"&amp;T$11,DElKey,0),MATCH($D137,DElVar,0))</f>
        <v>-0.8623199462890625</v>
      </c>
      <c r="U137" s="203">
        <f>INDEX(DElVal,MATCH(CtryCode&amp;".distn."&amp;U$10&amp;"ove.mean"&amp;U$11,DElKey,0),MATCH($D137,DElVar,0))</f>
        <v>-0.8623199462890625</v>
      </c>
      <c r="V137" s="203">
        <f>INDEX(DElVal,MATCH(CtryCode&amp;".distn."&amp;V$10&amp;"ove.mean"&amp;V$11,DElKey,0),MATCH($D137,DElVar,0))</f>
        <v>-0.8623199462890625</v>
      </c>
      <c r="W137" s="207" t="str">
        <f>IF(X$5=K$5,SUM(Y137:AI137)-SUM(L137:V137),"")</f>
        <v/>
      </c>
      <c r="X137" s="9" t="str">
        <f>LOWER(CtryCode)&amp;".distn."&amp;$A137&amp;IF($B137="","","."&amp;$B137)&amp;IF($C137="","",".dec."&amp;$C137)&amp;"."&amp;X$5</f>
        <v>egy.distn.eps.gso.2</v>
      </c>
      <c r="Y137" s="208">
        <f>INDEX(DElVal,MATCH(CtryCode&amp;".distn."&amp;Y$10&amp;"ove.mean"&amp;Y$11,DElKey,0),MATCH($D137,DElVar,0))</f>
        <v>-0.8737958073616028</v>
      </c>
      <c r="Z137" s="203">
        <f>INDEX(DElVal,MATCH(CtryCode&amp;".distn."&amp;Z$10&amp;"ove.mean"&amp;Z$11,DElKey,0),MATCH($D137,DElVar,0))</f>
        <v>-0.9036660194396973</v>
      </c>
      <c r="AA137" s="203">
        <f>INDEX(DElVal,MATCH(CtryCode&amp;".distn."&amp;AA$10&amp;"ove.mean"&amp;AA$11,DElKey,0),MATCH($D137,DElVar,0))</f>
        <v>-0.9036660194396973</v>
      </c>
      <c r="AB137" s="203">
        <f>INDEX(DElVal,MATCH(CtryCode&amp;".distn."&amp;AB$10&amp;"ove.mean"&amp;AB$11,DElKey,0),MATCH($D137,DElVar,0))</f>
        <v>-0.9036660194396973</v>
      </c>
      <c r="AC137" s="203">
        <f>INDEX(DElVal,MATCH(CtryCode&amp;".distn."&amp;AC$10&amp;"ove.mean"&amp;AC$11,DElKey,0),MATCH($D137,DElVar,0))</f>
        <v>-0.8600000143051147</v>
      </c>
      <c r="AD137" s="203">
        <f>INDEX(DElVal,MATCH(CtryCode&amp;".distn."&amp;AD$10&amp;"ove.mean"&amp;AD$11,DElKey,0),MATCH($D137,DElVar,0))</f>
        <v>-0.8600000143051147</v>
      </c>
      <c r="AE137" s="203">
        <f>INDEX(DElVal,MATCH(CtryCode&amp;".distn."&amp;AE$10&amp;"ove.mean"&amp;AE$11,DElKey,0),MATCH($D137,DElVar,0))</f>
        <v>-0.8600000143051147</v>
      </c>
      <c r="AF137" s="203">
        <f>INDEX(DElVal,MATCH(CtryCode&amp;".distn."&amp;AF$10&amp;"ove.mean"&amp;AF$11,DElKey,0),MATCH($D137,DElVar,0))</f>
        <v>-0.8600000143051147</v>
      </c>
      <c r="AG137" s="203">
        <f>INDEX(DElVal,MATCH(CtryCode&amp;".distn."&amp;AG$10&amp;"ove.mean"&amp;AG$11,DElKey,0),MATCH($D137,DElVar,0))</f>
        <v>-0.8623199462890625</v>
      </c>
      <c r="AH137" s="203">
        <f>INDEX(DElVal,MATCH(CtryCode&amp;".distn."&amp;AH$10&amp;"ove.mean"&amp;AH$11,DElKey,0),MATCH($D137,DElVar,0))</f>
        <v>-0.8623199462890625</v>
      </c>
      <c r="AI137" s="203">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8">
        <f>INDEX(DElVal,MATCH(CtryCode&amp;".distn."&amp;L$10&amp;"ove.mean"&amp;L$11,DElKey,0),MATCH($D138,DElVar,0))</f>
        <v>-0.8737958073616028</v>
      </c>
      <c r="M138" s="203">
        <f>INDEX(DElVal,MATCH(CtryCode&amp;".distn."&amp;M$10&amp;"ove.mean"&amp;M$11,DElKey,0),MATCH($D138,DElVar,0))</f>
        <v>-0.9036660194396973</v>
      </c>
      <c r="N138" s="203">
        <f>INDEX(DElVal,MATCH(CtryCode&amp;".distn."&amp;N$10&amp;"ove.mean"&amp;N$11,DElKey,0),MATCH($D138,DElVar,0))</f>
        <v>-0.9036660194396973</v>
      </c>
      <c r="O138" s="203">
        <f>INDEX(DElVal,MATCH(CtryCode&amp;".distn."&amp;O$10&amp;"ove.mean"&amp;O$11,DElKey,0),MATCH($D138,DElVar,0))</f>
        <v>-0.9036660194396973</v>
      </c>
      <c r="P138" s="203">
        <f>INDEX(DElVal,MATCH(CtryCode&amp;".distn."&amp;P$10&amp;"ove.mean"&amp;P$11,DElKey,0),MATCH($D138,DElVar,0))</f>
        <v>-0.8600000143051147</v>
      </c>
      <c r="Q138" s="203">
        <f>INDEX(DElVal,MATCH(CtryCode&amp;".distn."&amp;Q$10&amp;"ove.mean"&amp;Q$11,DElKey,0),MATCH($D138,DElVar,0))</f>
        <v>-0.8600000143051147</v>
      </c>
      <c r="R138" s="203">
        <f>INDEX(DElVal,MATCH(CtryCode&amp;".distn."&amp;R$10&amp;"ove.mean"&amp;R$11,DElKey,0),MATCH($D138,DElVar,0))</f>
        <v>-0.8600000143051147</v>
      </c>
      <c r="S138" s="203">
        <f>INDEX(DElVal,MATCH(CtryCode&amp;".distn."&amp;S$10&amp;"ove.mean"&amp;S$11,DElKey,0),MATCH($D138,DElVar,0))</f>
        <v>-0.8600000143051147</v>
      </c>
      <c r="T138" s="203">
        <f>INDEX(DElVal,MATCH(CtryCode&amp;".distn."&amp;T$10&amp;"ove.mean"&amp;T$11,DElKey,0),MATCH($D138,DElVar,0))</f>
        <v>-0.8623199462890625</v>
      </c>
      <c r="U138" s="203">
        <f>INDEX(DElVal,MATCH(CtryCode&amp;".distn."&amp;U$10&amp;"ove.mean"&amp;U$11,DElKey,0),MATCH($D138,DElVar,0))</f>
        <v>-0.8623199462890625</v>
      </c>
      <c r="V138" s="203">
        <f>INDEX(DElVal,MATCH(CtryCode&amp;".distn."&amp;V$10&amp;"ove.mean"&amp;V$11,DElKey,0),MATCH($D138,DElVar,0))</f>
        <v>-0.8623199462890625</v>
      </c>
      <c r="W138" s="207" t="str">
        <f>IF(X$5=K$5,SUM(Y138:AI138)-SUM(L138:V138),"")</f>
        <v/>
      </c>
      <c r="X138" s="9" t="str">
        <f>LOWER(CtryCode)&amp;".distn."&amp;$A138&amp;IF($B138="","","."&amp;$B138)&amp;IF($C138="","",".dec."&amp;$C138)&amp;"."&amp;X$5</f>
        <v>egy.distn.eps.die.2</v>
      </c>
      <c r="Y138" s="208">
        <f>INDEX(DElVal,MATCH(CtryCode&amp;".distn."&amp;Y$10&amp;"ove.mean"&amp;Y$11,DElKey,0),MATCH($D138,DElVar,0))</f>
        <v>-0.8737958073616028</v>
      </c>
      <c r="Z138" s="203">
        <f>INDEX(DElVal,MATCH(CtryCode&amp;".distn."&amp;Z$10&amp;"ove.mean"&amp;Z$11,DElKey,0),MATCH($D138,DElVar,0))</f>
        <v>-0.9036660194396973</v>
      </c>
      <c r="AA138" s="203">
        <f>INDEX(DElVal,MATCH(CtryCode&amp;".distn."&amp;AA$10&amp;"ove.mean"&amp;AA$11,DElKey,0),MATCH($D138,DElVar,0))</f>
        <v>-0.9036660194396973</v>
      </c>
      <c r="AB138" s="203">
        <f>INDEX(DElVal,MATCH(CtryCode&amp;".distn."&amp;AB$10&amp;"ove.mean"&amp;AB$11,DElKey,0),MATCH($D138,DElVar,0))</f>
        <v>-0.9036660194396973</v>
      </c>
      <c r="AC138" s="203">
        <f>INDEX(DElVal,MATCH(CtryCode&amp;".distn."&amp;AC$10&amp;"ove.mean"&amp;AC$11,DElKey,0),MATCH($D138,DElVar,0))</f>
        <v>-0.8600000143051147</v>
      </c>
      <c r="AD138" s="203">
        <f>INDEX(DElVal,MATCH(CtryCode&amp;".distn."&amp;AD$10&amp;"ove.mean"&amp;AD$11,DElKey,0),MATCH($D138,DElVar,0))</f>
        <v>-0.8600000143051147</v>
      </c>
      <c r="AE138" s="203">
        <f>INDEX(DElVal,MATCH(CtryCode&amp;".distn."&amp;AE$10&amp;"ove.mean"&amp;AE$11,DElKey,0),MATCH($D138,DElVar,0))</f>
        <v>-0.8600000143051147</v>
      </c>
      <c r="AF138" s="203">
        <f>INDEX(DElVal,MATCH(CtryCode&amp;".distn."&amp;AF$10&amp;"ove.mean"&amp;AF$11,DElKey,0),MATCH($D138,DElVar,0))</f>
        <v>-0.8600000143051147</v>
      </c>
      <c r="AG138" s="203">
        <f>INDEX(DElVal,MATCH(CtryCode&amp;".distn."&amp;AG$10&amp;"ove.mean"&amp;AG$11,DElKey,0),MATCH($D138,DElVar,0))</f>
        <v>-0.8623199462890625</v>
      </c>
      <c r="AH138" s="203">
        <f>INDEX(DElVal,MATCH(CtryCode&amp;".distn."&amp;AH$10&amp;"ove.mean"&amp;AH$11,DElKey,0),MATCH($D138,DElVar,0))</f>
        <v>-0.8623199462890625</v>
      </c>
      <c r="AI138" s="203">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8">
        <f>INDEX(DElVal,MATCH(CtryCode&amp;".distn."&amp;L$10&amp;"ove.mean"&amp;L$11,DElKey,0),MATCH($D139,DElVar,0))</f>
        <v>-0.7859903573989868</v>
      </c>
      <c r="M139" s="203">
        <f>INDEX(DElVal,MATCH(CtryCode&amp;".distn."&amp;M$10&amp;"ove.mean"&amp;M$11,DElKey,0),MATCH($D139,DElVar,0))</f>
        <v>-0.790256917476654</v>
      </c>
      <c r="N139" s="203">
        <f>INDEX(DElVal,MATCH(CtryCode&amp;".distn."&amp;N$10&amp;"ove.mean"&amp;N$11,DElKey,0),MATCH($D139,DElVar,0))</f>
        <v>-0.790256917476654</v>
      </c>
      <c r="O139" s="203">
        <f>INDEX(DElVal,MATCH(CtryCode&amp;".distn."&amp;O$10&amp;"ove.mean"&amp;O$11,DElKey,0),MATCH($D139,DElVar,0))</f>
        <v>-0.790256917476654</v>
      </c>
      <c r="P139" s="203">
        <f>INDEX(DElVal,MATCH(CtryCode&amp;".distn."&amp;P$10&amp;"ove.mean"&amp;P$11,DElKey,0),MATCH($D139,DElVar,0))</f>
        <v>-0.7839999794960022</v>
      </c>
      <c r="Q139" s="203">
        <f>INDEX(DElVal,MATCH(CtryCode&amp;".distn."&amp;Q$10&amp;"ove.mean"&amp;Q$11,DElKey,0),MATCH($D139,DElVar,0))</f>
        <v>-0.7839999794960022</v>
      </c>
      <c r="R139" s="203">
        <f>INDEX(DElVal,MATCH(CtryCode&amp;".distn."&amp;R$10&amp;"ove.mean"&amp;R$11,DElKey,0),MATCH($D139,DElVar,0))</f>
        <v>-0.7839999794960022</v>
      </c>
      <c r="S139" s="203">
        <f>INDEX(DElVal,MATCH(CtryCode&amp;".distn."&amp;S$10&amp;"ove.mean"&amp;S$11,DElKey,0),MATCH($D139,DElVar,0))</f>
        <v>-0.7839999794960022</v>
      </c>
      <c r="T139" s="203">
        <f>INDEX(DElVal,MATCH(CtryCode&amp;".distn."&amp;T$10&amp;"ove.mean"&amp;T$11,DElKey,0),MATCH($D139,DElVar,0))</f>
        <v>-0.7843776941299438</v>
      </c>
      <c r="U139" s="203">
        <f>INDEX(DElVal,MATCH(CtryCode&amp;".distn."&amp;U$10&amp;"ove.mean"&amp;U$11,DElKey,0),MATCH($D139,DElVar,0))</f>
        <v>-0.7843776941299438</v>
      </c>
      <c r="V139" s="203">
        <f>INDEX(DElVal,MATCH(CtryCode&amp;".distn."&amp;V$10&amp;"ove.mean"&amp;V$11,DElKey,0),MATCH($D139,DElVar,0))</f>
        <v>-0.7843776941299438</v>
      </c>
      <c r="W139" s="207" t="str">
        <f>IF(X$5=K$5,SUM(Y139:AI139)-SUM(L139:V139),"")</f>
        <v/>
      </c>
      <c r="X139" s="9" t="str">
        <f>LOWER(CtryCode)&amp;".distn."&amp;$A139&amp;IF($B139="","","."&amp;$B139)&amp;IF($C139="","",".dec."&amp;$C139)&amp;"."&amp;X$5</f>
        <v>egy.distn.eps.ker.2</v>
      </c>
      <c r="Y139" s="208">
        <f>INDEX(DElVal,MATCH(CtryCode&amp;".distn."&amp;Y$10&amp;"ove.mean"&amp;Y$11,DElKey,0),MATCH($D139,DElVar,0))</f>
        <v>-0.7859903573989868</v>
      </c>
      <c r="Z139" s="203">
        <f>INDEX(DElVal,MATCH(CtryCode&amp;".distn."&amp;Z$10&amp;"ove.mean"&amp;Z$11,DElKey,0),MATCH($D139,DElVar,0))</f>
        <v>-0.790256917476654</v>
      </c>
      <c r="AA139" s="203">
        <f>INDEX(DElVal,MATCH(CtryCode&amp;".distn."&amp;AA$10&amp;"ove.mean"&amp;AA$11,DElKey,0),MATCH($D139,DElVar,0))</f>
        <v>-0.790256917476654</v>
      </c>
      <c r="AB139" s="203">
        <f>INDEX(DElVal,MATCH(CtryCode&amp;".distn."&amp;AB$10&amp;"ove.mean"&amp;AB$11,DElKey,0),MATCH($D139,DElVar,0))</f>
        <v>-0.790256917476654</v>
      </c>
      <c r="AC139" s="203">
        <f>INDEX(DElVal,MATCH(CtryCode&amp;".distn."&amp;AC$10&amp;"ove.mean"&amp;AC$11,DElKey,0),MATCH($D139,DElVar,0))</f>
        <v>-0.7839999794960022</v>
      </c>
      <c r="AD139" s="203">
        <f>INDEX(DElVal,MATCH(CtryCode&amp;".distn."&amp;AD$10&amp;"ove.mean"&amp;AD$11,DElKey,0),MATCH($D139,DElVar,0))</f>
        <v>-0.7839999794960022</v>
      </c>
      <c r="AE139" s="203">
        <f>INDEX(DElVal,MATCH(CtryCode&amp;".distn."&amp;AE$10&amp;"ove.mean"&amp;AE$11,DElKey,0),MATCH($D139,DElVar,0))</f>
        <v>-0.7839999794960022</v>
      </c>
      <c r="AF139" s="203">
        <f>INDEX(DElVal,MATCH(CtryCode&amp;".distn."&amp;AF$10&amp;"ove.mean"&amp;AF$11,DElKey,0),MATCH($D139,DElVar,0))</f>
        <v>-0.7839999794960022</v>
      </c>
      <c r="AG139" s="203">
        <f>INDEX(DElVal,MATCH(CtryCode&amp;".distn."&amp;AG$10&amp;"ove.mean"&amp;AG$11,DElKey,0),MATCH($D139,DElVar,0))</f>
        <v>-0.7843776941299438</v>
      </c>
      <c r="AH139" s="203">
        <f>INDEX(DElVal,MATCH(CtryCode&amp;".distn."&amp;AH$10&amp;"ove.mean"&amp;AH$11,DElKey,0),MATCH($D139,DElVar,0))</f>
        <v>-0.7843776941299438</v>
      </c>
      <c r="AI139" s="203">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8">
        <f>INDEX(DElVal,MATCH(CtryCode&amp;".distn."&amp;L$10&amp;"ove.mean"&amp;L$11,DElKey,0),MATCH($D140,DElVar,0))</f>
        <v>-0.7859903573989868</v>
      </c>
      <c r="M140" s="203">
        <f>INDEX(DElVal,MATCH(CtryCode&amp;".distn."&amp;M$10&amp;"ove.mean"&amp;M$11,DElKey,0),MATCH($D140,DElVar,0))</f>
        <v>-0.790256917476654</v>
      </c>
      <c r="N140" s="203">
        <f>INDEX(DElVal,MATCH(CtryCode&amp;".distn."&amp;N$10&amp;"ove.mean"&amp;N$11,DElKey,0),MATCH($D140,DElVar,0))</f>
        <v>-0.790256917476654</v>
      </c>
      <c r="O140" s="203">
        <f>INDEX(DElVal,MATCH(CtryCode&amp;".distn."&amp;O$10&amp;"ove.mean"&amp;O$11,DElKey,0),MATCH($D140,DElVar,0))</f>
        <v>-0.790256917476654</v>
      </c>
      <c r="P140" s="203">
        <f>INDEX(DElVal,MATCH(CtryCode&amp;".distn."&amp;P$10&amp;"ove.mean"&amp;P$11,DElKey,0),MATCH($D140,DElVar,0))</f>
        <v>-0.7839999794960022</v>
      </c>
      <c r="Q140" s="203">
        <f>INDEX(DElVal,MATCH(CtryCode&amp;".distn."&amp;Q$10&amp;"ove.mean"&amp;Q$11,DElKey,0),MATCH($D140,DElVar,0))</f>
        <v>-0.7839999794960022</v>
      </c>
      <c r="R140" s="203">
        <f>INDEX(DElVal,MATCH(CtryCode&amp;".distn."&amp;R$10&amp;"ove.mean"&amp;R$11,DElKey,0),MATCH($D140,DElVar,0))</f>
        <v>-0.7839999794960022</v>
      </c>
      <c r="S140" s="203">
        <f>INDEX(DElVal,MATCH(CtryCode&amp;".distn."&amp;S$10&amp;"ove.mean"&amp;S$11,DElKey,0),MATCH($D140,DElVar,0))</f>
        <v>-0.7839999794960022</v>
      </c>
      <c r="T140" s="203">
        <f>INDEX(DElVal,MATCH(CtryCode&amp;".distn."&amp;T$10&amp;"ove.mean"&amp;T$11,DElKey,0),MATCH($D140,DElVar,0))</f>
        <v>-0.7843776941299438</v>
      </c>
      <c r="U140" s="203">
        <f>INDEX(DElVal,MATCH(CtryCode&amp;".distn."&amp;U$10&amp;"ove.mean"&amp;U$11,DElKey,0),MATCH($D140,DElVar,0))</f>
        <v>-0.7843776941299438</v>
      </c>
      <c r="V140" s="203">
        <f>INDEX(DElVal,MATCH(CtryCode&amp;".distn."&amp;V$10&amp;"ove.mean"&amp;V$11,DElKey,0),MATCH($D140,DElVar,0))</f>
        <v>-0.7843776941299438</v>
      </c>
      <c r="W140" s="207" t="str">
        <f>IF(X$5=K$5,SUM(Y140:AI140)-SUM(L140:V140),"")</f>
        <v/>
      </c>
      <c r="X140" s="9" t="str">
        <f>LOWER(CtryCode)&amp;".distn."&amp;$A140&amp;IF($B140="","","."&amp;$B140)&amp;IF($C140="","",".dec."&amp;$C140)&amp;"."&amp;X$5</f>
        <v>egy.distn.eps.lpg.2</v>
      </c>
      <c r="Y140" s="208">
        <f>INDEX(DElVal,MATCH(CtryCode&amp;".distn."&amp;Y$10&amp;"ove.mean"&amp;Y$11,DElKey,0),MATCH($D140,DElVar,0))</f>
        <v>-0.7859903573989868</v>
      </c>
      <c r="Z140" s="203">
        <f>INDEX(DElVal,MATCH(CtryCode&amp;".distn."&amp;Z$10&amp;"ove.mean"&amp;Z$11,DElKey,0),MATCH($D140,DElVar,0))</f>
        <v>-0.790256917476654</v>
      </c>
      <c r="AA140" s="203">
        <f>INDEX(DElVal,MATCH(CtryCode&amp;".distn."&amp;AA$10&amp;"ove.mean"&amp;AA$11,DElKey,0),MATCH($D140,DElVar,0))</f>
        <v>-0.790256917476654</v>
      </c>
      <c r="AB140" s="203">
        <f>INDEX(DElVal,MATCH(CtryCode&amp;".distn."&amp;AB$10&amp;"ove.mean"&amp;AB$11,DElKey,0),MATCH($D140,DElVar,0))</f>
        <v>-0.790256917476654</v>
      </c>
      <c r="AC140" s="203">
        <f>INDEX(DElVal,MATCH(CtryCode&amp;".distn."&amp;AC$10&amp;"ove.mean"&amp;AC$11,DElKey,0),MATCH($D140,DElVar,0))</f>
        <v>-0.7839999794960022</v>
      </c>
      <c r="AD140" s="203">
        <f>INDEX(DElVal,MATCH(CtryCode&amp;".distn."&amp;AD$10&amp;"ove.mean"&amp;AD$11,DElKey,0),MATCH($D140,DElVar,0))</f>
        <v>-0.7839999794960022</v>
      </c>
      <c r="AE140" s="203">
        <f>INDEX(DElVal,MATCH(CtryCode&amp;".distn."&amp;AE$10&amp;"ove.mean"&amp;AE$11,DElKey,0),MATCH($D140,DElVar,0))</f>
        <v>-0.7839999794960022</v>
      </c>
      <c r="AF140" s="203">
        <f>INDEX(DElVal,MATCH(CtryCode&amp;".distn."&amp;AF$10&amp;"ove.mean"&amp;AF$11,DElKey,0),MATCH($D140,DElVar,0))</f>
        <v>-0.7839999794960022</v>
      </c>
      <c r="AG140" s="203">
        <f>INDEX(DElVal,MATCH(CtryCode&amp;".distn."&amp;AG$10&amp;"ove.mean"&amp;AG$11,DElKey,0),MATCH($D140,DElVar,0))</f>
        <v>-0.7843776941299438</v>
      </c>
      <c r="AH140" s="203">
        <f>INDEX(DElVal,MATCH(CtryCode&amp;".distn."&amp;AH$10&amp;"ove.mean"&amp;AH$11,DElKey,0),MATCH($D140,DElVar,0))</f>
        <v>-0.7843776941299438</v>
      </c>
      <c r="AI140" s="203">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8">
        <f>INDEX(DElVal,MATCH(CtryCode&amp;".distn."&amp;L$10&amp;"ove.mean"&amp;L$11,DElKey,0),MATCH($D141,DElVar,0))</f>
        <v>-0.7721186876296997</v>
      </c>
      <c r="M141" s="203">
        <f>INDEX(DElVal,MATCH(CtryCode&amp;".distn."&amp;M$10&amp;"ove.mean"&amp;M$11,DElKey,0),MATCH($D141,DElVar,0))</f>
        <v>-0.7744752764701843</v>
      </c>
      <c r="N141" s="203">
        <f>INDEX(DElVal,MATCH(CtryCode&amp;".distn."&amp;N$10&amp;"ove.mean"&amp;N$11,DElKey,0),MATCH($D141,DElVar,0))</f>
        <v>-0.7744752764701843</v>
      </c>
      <c r="O141" s="203">
        <f>INDEX(DElVal,MATCH(CtryCode&amp;".distn."&amp;O$10&amp;"ove.mean"&amp;O$11,DElKey,0),MATCH($D141,DElVar,0))</f>
        <v>-0.7744752764701843</v>
      </c>
      <c r="P141" s="203">
        <f>INDEX(DElVal,MATCH(CtryCode&amp;".distn."&amp;P$10&amp;"ove.mean"&amp;P$11,DElKey,0),MATCH($D141,DElVar,0))</f>
        <v>-0.7710000276565552</v>
      </c>
      <c r="Q141" s="203">
        <f>INDEX(DElVal,MATCH(CtryCode&amp;".distn."&amp;Q$10&amp;"ove.mean"&amp;Q$11,DElKey,0),MATCH($D141,DElVar,0))</f>
        <v>-0.7710000276565552</v>
      </c>
      <c r="R141" s="203">
        <f>INDEX(DElVal,MATCH(CtryCode&amp;".distn."&amp;R$10&amp;"ove.mean"&amp;R$11,DElKey,0),MATCH($D141,DElVar,0))</f>
        <v>-0.7710000276565552</v>
      </c>
      <c r="S141" s="203">
        <f>INDEX(DElVal,MATCH(CtryCode&amp;".distn."&amp;S$10&amp;"ove.mean"&amp;S$11,DElKey,0),MATCH($D141,DElVar,0))</f>
        <v>-0.7710000276565552</v>
      </c>
      <c r="T141" s="203">
        <f>INDEX(DElVal,MATCH(CtryCode&amp;".distn."&amp;T$10&amp;"ove.mean"&amp;T$11,DElKey,0),MATCH($D141,DElVar,0))</f>
        <v>-0.7712535858154297</v>
      </c>
      <c r="U141" s="203">
        <f>INDEX(DElVal,MATCH(CtryCode&amp;".distn."&amp;U$10&amp;"ove.mean"&amp;U$11,DElKey,0),MATCH($D141,DElVar,0))</f>
        <v>-0.7712535858154297</v>
      </c>
      <c r="V141" s="203">
        <f>INDEX(DElVal,MATCH(CtryCode&amp;".distn."&amp;V$10&amp;"ove.mean"&amp;V$11,DElKey,0),MATCH($D141,DElVar,0))</f>
        <v>-0.7712535858154297</v>
      </c>
      <c r="W141" s="207" t="str">
        <f>IF(X$5=K$5,SUM(Y141:AI141)-SUM(L141:V141),"")</f>
        <v/>
      </c>
      <c r="X141" s="9" t="str">
        <f>LOWER(CtryCode)&amp;".distn."&amp;$A141&amp;IF($B141="","","."&amp;$B141)&amp;IF($C141="","",".dec."&amp;$C141)&amp;"."&amp;X$5</f>
        <v>egy.distn.eps.app.2</v>
      </c>
      <c r="Y141" s="208">
        <f>INDEX(DElVal,MATCH(CtryCode&amp;".distn."&amp;Y$10&amp;"ove.mean"&amp;Y$11,DElKey,0),MATCH($D141,DElVar,0))</f>
        <v>-0.7721186876296997</v>
      </c>
      <c r="Z141" s="203">
        <f>INDEX(DElVal,MATCH(CtryCode&amp;".distn."&amp;Z$10&amp;"ove.mean"&amp;Z$11,DElKey,0),MATCH($D141,DElVar,0))</f>
        <v>-0.7744752764701843</v>
      </c>
      <c r="AA141" s="203">
        <f>INDEX(DElVal,MATCH(CtryCode&amp;".distn."&amp;AA$10&amp;"ove.mean"&amp;AA$11,DElKey,0),MATCH($D141,DElVar,0))</f>
        <v>-0.7744752764701843</v>
      </c>
      <c r="AB141" s="203">
        <f>INDEX(DElVal,MATCH(CtryCode&amp;".distn."&amp;AB$10&amp;"ove.mean"&amp;AB$11,DElKey,0),MATCH($D141,DElVar,0))</f>
        <v>-0.7744752764701843</v>
      </c>
      <c r="AC141" s="203">
        <f>INDEX(DElVal,MATCH(CtryCode&amp;".distn."&amp;AC$10&amp;"ove.mean"&amp;AC$11,DElKey,0),MATCH($D141,DElVar,0))</f>
        <v>-0.7710000276565552</v>
      </c>
      <c r="AD141" s="203">
        <f>INDEX(DElVal,MATCH(CtryCode&amp;".distn."&amp;AD$10&amp;"ove.mean"&amp;AD$11,DElKey,0),MATCH($D141,DElVar,0))</f>
        <v>-0.7710000276565552</v>
      </c>
      <c r="AE141" s="203">
        <f>INDEX(DElVal,MATCH(CtryCode&amp;".distn."&amp;AE$10&amp;"ove.mean"&amp;AE$11,DElKey,0),MATCH($D141,DElVar,0))</f>
        <v>-0.7710000276565552</v>
      </c>
      <c r="AF141" s="203">
        <f>INDEX(DElVal,MATCH(CtryCode&amp;".distn."&amp;AF$10&amp;"ove.mean"&amp;AF$11,DElKey,0),MATCH($D141,DElVar,0))</f>
        <v>-0.7710000276565552</v>
      </c>
      <c r="AG141" s="203">
        <f>INDEX(DElVal,MATCH(CtryCode&amp;".distn."&amp;AG$10&amp;"ove.mean"&amp;AG$11,DElKey,0),MATCH($D141,DElVar,0))</f>
        <v>-0.7712535858154297</v>
      </c>
      <c r="AH141" s="203">
        <f>INDEX(DElVal,MATCH(CtryCode&amp;".distn."&amp;AH$10&amp;"ove.mean"&amp;AH$11,DElKey,0),MATCH($D141,DElVar,0))</f>
        <v>-0.7712535858154297</v>
      </c>
      <c r="AI141" s="203">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8">
        <f>INDEX(DElVal,MATCH(CtryCode&amp;".distn."&amp;L$10&amp;"ove.mean"&amp;L$11,DElKey,0),MATCH($D142,DElVar,0))</f>
        <v>-1.174116015434265</v>
      </c>
      <c r="M142" s="203">
        <f>INDEX(DElVal,MATCH(CtryCode&amp;".distn."&amp;M$10&amp;"ove.mean"&amp;M$11,DElKey,0),MATCH($D142,DElVar,0))</f>
        <v>-1.507830381393433</v>
      </c>
      <c r="N142" s="203">
        <f>INDEX(DElVal,MATCH(CtryCode&amp;".distn."&amp;N$10&amp;"ove.mean"&amp;N$11,DElKey,0),MATCH($D142,DElVar,0))</f>
        <v>-1.507830381393433</v>
      </c>
      <c r="O142" s="203">
        <f>INDEX(DElVal,MATCH(CtryCode&amp;".distn."&amp;O$10&amp;"ove.mean"&amp;O$11,DElKey,0),MATCH($D142,DElVar,0))</f>
        <v>-1.507830381393433</v>
      </c>
      <c r="P142" s="203">
        <f>INDEX(DElVal,MATCH(CtryCode&amp;".distn."&amp;P$10&amp;"ove.mean"&amp;P$11,DElKey,0),MATCH($D142,DElVar,0))</f>
        <v>-1.026999950408936</v>
      </c>
      <c r="Q142" s="203">
        <f>INDEX(DElVal,MATCH(CtryCode&amp;".distn."&amp;Q$10&amp;"ove.mean"&amp;Q$11,DElKey,0),MATCH($D142,DElVar,0))</f>
        <v>-1.026999950408936</v>
      </c>
      <c r="R142" s="203">
        <f>INDEX(DElVal,MATCH(CtryCode&amp;".distn."&amp;R$10&amp;"ove.mean"&amp;R$11,DElKey,0),MATCH($D142,DElVar,0))</f>
        <v>-1.026999950408936</v>
      </c>
      <c r="S142" s="203">
        <f>INDEX(DElVal,MATCH(CtryCode&amp;".distn."&amp;S$10&amp;"ove.mean"&amp;S$11,DElKey,0),MATCH($D142,DElVar,0))</f>
        <v>-1.026999950408936</v>
      </c>
      <c r="T142" s="203">
        <f>INDEX(DElVal,MATCH(CtryCode&amp;".distn."&amp;T$10&amp;"ove.mean"&amp;T$11,DElKey,0),MATCH($D142,DElVar,0))</f>
        <v>-1.036556363105774</v>
      </c>
      <c r="U142" s="203">
        <f>INDEX(DElVal,MATCH(CtryCode&amp;".distn."&amp;U$10&amp;"ove.mean"&amp;U$11,DElKey,0),MATCH($D142,DElVar,0))</f>
        <v>-1.036556363105774</v>
      </c>
      <c r="V142" s="203">
        <f>INDEX(DElVal,MATCH(CtryCode&amp;".distn."&amp;V$10&amp;"ove.mean"&amp;V$11,DElKey,0),MATCH($D142,DElVar,0))</f>
        <v>-1.036556363105774</v>
      </c>
      <c r="W142" s="207" t="str">
        <f>IF(X$5=K$5,SUM(Y142:AI142)-SUM(L142:V142),"")</f>
        <v/>
      </c>
      <c r="X142" s="9" t="str">
        <f>LOWER(CtryCode)&amp;".distn."&amp;$A142&amp;IF($B142="","","."&amp;$B142)&amp;IF($C142="","",".dec."&amp;$C142)&amp;"."&amp;X$5</f>
        <v>egy.distn.eps.che.2</v>
      </c>
      <c r="Y142" s="208">
        <f>INDEX(DElVal,MATCH(CtryCode&amp;".distn."&amp;Y$10&amp;"ove.mean"&amp;Y$11,DElKey,0),MATCH($D142,DElVar,0))</f>
        <v>-1.174116015434265</v>
      </c>
      <c r="Z142" s="203">
        <f>INDEX(DElVal,MATCH(CtryCode&amp;".distn."&amp;Z$10&amp;"ove.mean"&amp;Z$11,DElKey,0),MATCH($D142,DElVar,0))</f>
        <v>-1.507830381393433</v>
      </c>
      <c r="AA142" s="203">
        <f>INDEX(DElVal,MATCH(CtryCode&amp;".distn."&amp;AA$10&amp;"ove.mean"&amp;AA$11,DElKey,0),MATCH($D142,DElVar,0))</f>
        <v>-1.507830381393433</v>
      </c>
      <c r="AB142" s="203">
        <f>INDEX(DElVal,MATCH(CtryCode&amp;".distn."&amp;AB$10&amp;"ove.mean"&amp;AB$11,DElKey,0),MATCH($D142,DElVar,0))</f>
        <v>-1.507830381393433</v>
      </c>
      <c r="AC142" s="203">
        <f>INDEX(DElVal,MATCH(CtryCode&amp;".distn."&amp;AC$10&amp;"ove.mean"&amp;AC$11,DElKey,0),MATCH($D142,DElVar,0))</f>
        <v>-1.026999950408936</v>
      </c>
      <c r="AD142" s="203">
        <f>INDEX(DElVal,MATCH(CtryCode&amp;".distn."&amp;AD$10&amp;"ove.mean"&amp;AD$11,DElKey,0),MATCH($D142,DElVar,0))</f>
        <v>-1.026999950408936</v>
      </c>
      <c r="AE142" s="203">
        <f>INDEX(DElVal,MATCH(CtryCode&amp;".distn."&amp;AE$10&amp;"ove.mean"&amp;AE$11,DElKey,0),MATCH($D142,DElVar,0))</f>
        <v>-1.026999950408936</v>
      </c>
      <c r="AF142" s="203">
        <f>INDEX(DElVal,MATCH(CtryCode&amp;".distn."&amp;AF$10&amp;"ove.mean"&amp;AF$11,DElKey,0),MATCH($D142,DElVar,0))</f>
        <v>-1.026999950408936</v>
      </c>
      <c r="AG142" s="203">
        <f>INDEX(DElVal,MATCH(CtryCode&amp;".distn."&amp;AG$10&amp;"ove.mean"&amp;AG$11,DElKey,0),MATCH($D142,DElVar,0))</f>
        <v>-1.036556363105774</v>
      </c>
      <c r="AH142" s="203">
        <f>INDEX(DElVal,MATCH(CtryCode&amp;".distn."&amp;AH$10&amp;"ove.mean"&amp;AH$11,DElKey,0),MATCH($D142,DElVar,0))</f>
        <v>-1.036556363105774</v>
      </c>
      <c r="AI142" s="203">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8">
        <f>INDEX(DElVal,MATCH(CtryCode&amp;".distn."&amp;L$10&amp;"ove.mean"&amp;L$11,DElKey,0),MATCH($D143,DElVar,0))</f>
        <v>-0.7094486355781555</v>
      </c>
      <c r="M143" s="203">
        <f>INDEX(DElVal,MATCH(CtryCode&amp;".distn."&amp;M$10&amp;"ove.mean"&amp;M$11,DElKey,0),MATCH($D143,DElVar,0))</f>
        <v>-0.7104546427726746</v>
      </c>
      <c r="N143" s="203">
        <f>INDEX(DElVal,MATCH(CtryCode&amp;".distn."&amp;N$10&amp;"ove.mean"&amp;N$11,DElKey,0),MATCH($D143,DElVar,0))</f>
        <v>-0.7104546427726746</v>
      </c>
      <c r="O143" s="203">
        <f>INDEX(DElVal,MATCH(CtryCode&amp;".distn."&amp;O$10&amp;"ove.mean"&amp;O$11,DElKey,0),MATCH($D143,DElVar,0))</f>
        <v>-0.7104546427726746</v>
      </c>
      <c r="P143" s="203">
        <f>INDEX(DElVal,MATCH(CtryCode&amp;".distn."&amp;P$10&amp;"ove.mean"&amp;P$11,DElKey,0),MATCH($D143,DElVar,0))</f>
        <v>-0.7089999914169312</v>
      </c>
      <c r="Q143" s="203">
        <f>INDEX(DElVal,MATCH(CtryCode&amp;".distn."&amp;Q$10&amp;"ove.mean"&amp;Q$11,DElKey,0),MATCH($D143,DElVar,0))</f>
        <v>-0.7089999914169312</v>
      </c>
      <c r="R143" s="203">
        <f>INDEX(DElVal,MATCH(CtryCode&amp;".distn."&amp;R$10&amp;"ove.mean"&amp;R$11,DElKey,0),MATCH($D143,DElVar,0))</f>
        <v>-0.7089999914169312</v>
      </c>
      <c r="S143" s="203">
        <f>INDEX(DElVal,MATCH(CtryCode&amp;".distn."&amp;S$10&amp;"ove.mean"&amp;S$11,DElKey,0),MATCH($D143,DElVar,0))</f>
        <v>-0.7089999914169312</v>
      </c>
      <c r="T143" s="203">
        <f>INDEX(DElVal,MATCH(CtryCode&amp;".distn."&amp;T$10&amp;"ove.mean"&amp;T$11,DElKey,0),MATCH($D143,DElVar,0))</f>
        <v>-0.7090408802032471</v>
      </c>
      <c r="U143" s="203">
        <f>INDEX(DElVal,MATCH(CtryCode&amp;".distn."&amp;U$10&amp;"ove.mean"&amp;U$11,DElKey,0),MATCH($D143,DElVar,0))</f>
        <v>-0.7090408802032471</v>
      </c>
      <c r="V143" s="203">
        <f>INDEX(DElVal,MATCH(CtryCode&amp;".distn."&amp;V$10&amp;"ove.mean"&amp;V$11,DElKey,0),MATCH($D143,DElVar,0))</f>
        <v>-0.7090408802032471</v>
      </c>
      <c r="W143" s="207" t="str">
        <f>IF(X$5=K$5,SUM(Y143:AI143)-SUM(L143:V143),"")</f>
        <v/>
      </c>
      <c r="X143" s="9" t="str">
        <f>LOWER(CtryCode)&amp;".distn."&amp;$A143&amp;IF($B143="","","."&amp;$B143)&amp;IF($C143="","",".dec."&amp;$C143)&amp;"."&amp;X$5</f>
        <v>egy.distn.eps.clo.2</v>
      </c>
      <c r="Y143" s="208">
        <f>INDEX(DElVal,MATCH(CtryCode&amp;".distn."&amp;Y$10&amp;"ove.mean"&amp;Y$11,DElKey,0),MATCH($D143,DElVar,0))</f>
        <v>-0.7094486355781555</v>
      </c>
      <c r="Z143" s="203">
        <f>INDEX(DElVal,MATCH(CtryCode&amp;".distn."&amp;Z$10&amp;"ove.mean"&amp;Z$11,DElKey,0),MATCH($D143,DElVar,0))</f>
        <v>-0.7104546427726746</v>
      </c>
      <c r="AA143" s="203">
        <f>INDEX(DElVal,MATCH(CtryCode&amp;".distn."&amp;AA$10&amp;"ove.mean"&amp;AA$11,DElKey,0),MATCH($D143,DElVar,0))</f>
        <v>-0.7104546427726746</v>
      </c>
      <c r="AB143" s="203">
        <f>INDEX(DElVal,MATCH(CtryCode&amp;".distn."&amp;AB$10&amp;"ove.mean"&amp;AB$11,DElKey,0),MATCH($D143,DElVar,0))</f>
        <v>-0.7104546427726746</v>
      </c>
      <c r="AC143" s="203">
        <f>INDEX(DElVal,MATCH(CtryCode&amp;".distn."&amp;AC$10&amp;"ove.mean"&amp;AC$11,DElKey,0),MATCH($D143,DElVar,0))</f>
        <v>-0.7089999914169312</v>
      </c>
      <c r="AD143" s="203">
        <f>INDEX(DElVal,MATCH(CtryCode&amp;".distn."&amp;AD$10&amp;"ove.mean"&amp;AD$11,DElKey,0),MATCH($D143,DElVar,0))</f>
        <v>-0.7089999914169312</v>
      </c>
      <c r="AE143" s="203">
        <f>INDEX(DElVal,MATCH(CtryCode&amp;".distn."&amp;AE$10&amp;"ove.mean"&amp;AE$11,DElKey,0),MATCH($D143,DElVar,0))</f>
        <v>-0.7089999914169312</v>
      </c>
      <c r="AF143" s="203">
        <f>INDEX(DElVal,MATCH(CtryCode&amp;".distn."&amp;AF$10&amp;"ove.mean"&amp;AF$11,DElKey,0),MATCH($D143,DElVar,0))</f>
        <v>-0.7089999914169312</v>
      </c>
      <c r="AG143" s="203">
        <f>INDEX(DElVal,MATCH(CtryCode&amp;".distn."&amp;AG$10&amp;"ove.mean"&amp;AG$11,DElKey,0),MATCH($D143,DElVar,0))</f>
        <v>-0.7090408802032471</v>
      </c>
      <c r="AH143" s="203">
        <f>INDEX(DElVal,MATCH(CtryCode&amp;".distn."&amp;AH$10&amp;"ove.mean"&amp;AH$11,DElKey,0),MATCH($D143,DElVar,0))</f>
        <v>-0.7090408802032471</v>
      </c>
      <c r="AI143" s="203">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8">
        <f>INDEX(DElVal,MATCH(CtryCode&amp;".distn."&amp;L$10&amp;"ove.mean"&amp;L$11,DElKey,0),MATCH($D144,DElVar,0))</f>
        <v>-0.8737958073616028</v>
      </c>
      <c r="M144" s="203">
        <f>INDEX(DElVal,MATCH(CtryCode&amp;".distn."&amp;M$10&amp;"ove.mean"&amp;M$11,DElKey,0),MATCH($D144,DElVar,0))</f>
        <v>-0.9036660194396973</v>
      </c>
      <c r="N144" s="203">
        <f>INDEX(DElVal,MATCH(CtryCode&amp;".distn."&amp;N$10&amp;"ove.mean"&amp;N$11,DElKey,0),MATCH($D144,DElVar,0))</f>
        <v>-0.9036660194396973</v>
      </c>
      <c r="O144" s="203">
        <f>INDEX(DElVal,MATCH(CtryCode&amp;".distn."&amp;O$10&amp;"ove.mean"&amp;O$11,DElKey,0),MATCH($D144,DElVar,0))</f>
        <v>-0.9036660194396973</v>
      </c>
      <c r="P144" s="203">
        <f>INDEX(DElVal,MATCH(CtryCode&amp;".distn."&amp;P$10&amp;"ove.mean"&amp;P$11,DElKey,0),MATCH($D144,DElVar,0))</f>
        <v>-0.8600000143051147</v>
      </c>
      <c r="Q144" s="203">
        <f>INDEX(DElVal,MATCH(CtryCode&amp;".distn."&amp;Q$10&amp;"ove.mean"&amp;Q$11,DElKey,0),MATCH($D144,DElVar,0))</f>
        <v>-0.8600000143051147</v>
      </c>
      <c r="R144" s="203">
        <f>INDEX(DElVal,MATCH(CtryCode&amp;".distn."&amp;R$10&amp;"ove.mean"&amp;R$11,DElKey,0),MATCH($D144,DElVar,0))</f>
        <v>-0.8600000143051147</v>
      </c>
      <c r="S144" s="203">
        <f>INDEX(DElVal,MATCH(CtryCode&amp;".distn."&amp;S$10&amp;"ove.mean"&amp;S$11,DElKey,0),MATCH($D144,DElVar,0))</f>
        <v>-0.8600000143051147</v>
      </c>
      <c r="T144" s="203">
        <f>INDEX(DElVal,MATCH(CtryCode&amp;".distn."&amp;T$10&amp;"ove.mean"&amp;T$11,DElKey,0),MATCH($D144,DElVar,0))</f>
        <v>-0.8623199462890625</v>
      </c>
      <c r="U144" s="203">
        <f>INDEX(DElVal,MATCH(CtryCode&amp;".distn."&amp;U$10&amp;"ove.mean"&amp;U$11,DElKey,0),MATCH($D144,DElVar,0))</f>
        <v>-0.8623199462890625</v>
      </c>
      <c r="V144" s="203">
        <f>INDEX(DElVal,MATCH(CtryCode&amp;".distn."&amp;V$10&amp;"ove.mean"&amp;V$11,DElKey,0),MATCH($D144,DElVar,0))</f>
        <v>-0.8623199462890625</v>
      </c>
      <c r="W144" s="207" t="str">
        <f>IF(X$5=K$5,SUM(Y144:AI144)-SUM(L144:V144),"")</f>
        <v/>
      </c>
      <c r="X144" s="9" t="str">
        <f>LOWER(CtryCode)&amp;".distn."&amp;$A144&amp;IF($B144="","","."&amp;$B144)&amp;IF($C144="","",".dec."&amp;$C144)&amp;"."&amp;X$5</f>
        <v>egy.distn.eps.com.2</v>
      </c>
      <c r="Y144" s="208">
        <f>INDEX(DElVal,MATCH(CtryCode&amp;".distn."&amp;Y$10&amp;"ove.mean"&amp;Y$11,DElKey,0),MATCH($D144,DElVar,0))</f>
        <v>-0.8737958073616028</v>
      </c>
      <c r="Z144" s="203">
        <f>INDEX(DElVal,MATCH(CtryCode&amp;".distn."&amp;Z$10&amp;"ove.mean"&amp;Z$11,DElKey,0),MATCH($D144,DElVar,0))</f>
        <v>-0.9036660194396973</v>
      </c>
      <c r="AA144" s="203">
        <f>INDEX(DElVal,MATCH(CtryCode&amp;".distn."&amp;AA$10&amp;"ove.mean"&amp;AA$11,DElKey,0),MATCH($D144,DElVar,0))</f>
        <v>-0.9036660194396973</v>
      </c>
      <c r="AB144" s="203">
        <f>INDEX(DElVal,MATCH(CtryCode&amp;".distn."&amp;AB$10&amp;"ove.mean"&amp;AB$11,DElKey,0),MATCH($D144,DElVar,0))</f>
        <v>-0.9036660194396973</v>
      </c>
      <c r="AC144" s="203">
        <f>INDEX(DElVal,MATCH(CtryCode&amp;".distn."&amp;AC$10&amp;"ove.mean"&amp;AC$11,DElKey,0),MATCH($D144,DElVar,0))</f>
        <v>-0.8600000143051147</v>
      </c>
      <c r="AD144" s="203">
        <f>INDEX(DElVal,MATCH(CtryCode&amp;".distn."&amp;AD$10&amp;"ove.mean"&amp;AD$11,DElKey,0),MATCH($D144,DElVar,0))</f>
        <v>-0.8600000143051147</v>
      </c>
      <c r="AE144" s="203">
        <f>INDEX(DElVal,MATCH(CtryCode&amp;".distn."&amp;AE$10&amp;"ove.mean"&amp;AE$11,DElKey,0),MATCH($D144,DElVar,0))</f>
        <v>-0.8600000143051147</v>
      </c>
      <c r="AF144" s="203">
        <f>INDEX(DElVal,MATCH(CtryCode&amp;".distn."&amp;AF$10&amp;"ove.mean"&amp;AF$11,DElKey,0),MATCH($D144,DElVar,0))</f>
        <v>-0.8600000143051147</v>
      </c>
      <c r="AG144" s="203">
        <f>INDEX(DElVal,MATCH(CtryCode&amp;".distn."&amp;AG$10&amp;"ove.mean"&amp;AG$11,DElKey,0),MATCH($D144,DElVar,0))</f>
        <v>-0.8623199462890625</v>
      </c>
      <c r="AH144" s="203">
        <f>INDEX(DElVal,MATCH(CtryCode&amp;".distn."&amp;AH$10&amp;"ove.mean"&amp;AH$11,DElKey,0),MATCH($D144,DElVar,0))</f>
        <v>-0.8623199462890625</v>
      </c>
      <c r="AI144" s="203">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8">
        <f>INDEX(DElVal,MATCH(CtryCode&amp;".distn."&amp;L$10&amp;"ove.mean"&amp;L$11,DElKey,0),MATCH($D145,DElVar,0))</f>
        <v>-0.6802998185157776</v>
      </c>
      <c r="M145" s="203">
        <f>INDEX(DElVal,MATCH(CtryCode&amp;".distn."&amp;M$10&amp;"ove.mean"&amp;M$11,DElKey,0),MATCH($D145,DElVar,0))</f>
        <v>-0.6849652528762817</v>
      </c>
      <c r="N145" s="203">
        <f>INDEX(DElVal,MATCH(CtryCode&amp;".distn."&amp;N$10&amp;"ove.mean"&amp;N$11,DElKey,0),MATCH($D145,DElVar,0))</f>
        <v>-0.6849652528762817</v>
      </c>
      <c r="O145" s="203">
        <f>INDEX(DElVal,MATCH(CtryCode&amp;".distn."&amp;O$10&amp;"ove.mean"&amp;O$11,DElKey,0),MATCH($D145,DElVar,0))</f>
        <v>-0.6849652528762817</v>
      </c>
      <c r="P145" s="203">
        <f>INDEX(DElVal,MATCH(CtryCode&amp;".distn."&amp;P$10&amp;"ove.mean"&amp;P$11,DElKey,0),MATCH($D145,DElVar,0))</f>
        <v>-0.6779999732971191</v>
      </c>
      <c r="Q145" s="203">
        <f>INDEX(DElVal,MATCH(CtryCode&amp;".distn."&amp;Q$10&amp;"ove.mean"&amp;Q$11,DElKey,0),MATCH($D145,DElVar,0))</f>
        <v>-0.6779999732971191</v>
      </c>
      <c r="R145" s="203">
        <f>INDEX(DElVal,MATCH(CtryCode&amp;".distn."&amp;R$10&amp;"ove.mean"&amp;R$11,DElKey,0),MATCH($D145,DElVar,0))</f>
        <v>-0.6779999732971191</v>
      </c>
      <c r="S145" s="203">
        <f>INDEX(DElVal,MATCH(CtryCode&amp;".distn."&amp;S$10&amp;"ove.mean"&amp;S$11,DElKey,0),MATCH($D145,DElVar,0))</f>
        <v>-0.6779999732971191</v>
      </c>
      <c r="T145" s="203">
        <f>INDEX(DElVal,MATCH(CtryCode&amp;".distn."&amp;T$10&amp;"ove.mean"&amp;T$11,DElKey,0),MATCH($D145,DElVar,0))</f>
        <v>-0.6787009239196777</v>
      </c>
      <c r="U145" s="203">
        <f>INDEX(DElVal,MATCH(CtryCode&amp;".distn."&amp;U$10&amp;"ove.mean"&amp;U$11,DElKey,0),MATCH($D145,DElVar,0))</f>
        <v>-0.6787009239196777</v>
      </c>
      <c r="V145" s="203">
        <f>INDEX(DElVal,MATCH(CtryCode&amp;".distn."&amp;V$10&amp;"ove.mean"&amp;V$11,DElKey,0),MATCH($D145,DElVar,0))</f>
        <v>-0.6787009239196777</v>
      </c>
      <c r="W145" s="207" t="str">
        <f>IF(X$5=K$5,SUM(Y145:AI145)-SUM(L145:V145),"")</f>
        <v/>
      </c>
      <c r="X145" s="9" t="str">
        <f>LOWER(CtryCode)&amp;".distn."&amp;$A145&amp;IF($B145="","","."&amp;$B145)&amp;IF($C145="","",".dec."&amp;$C145)&amp;"."&amp;X$5</f>
        <v>egy.distn.eps.edu.2</v>
      </c>
      <c r="Y145" s="208">
        <f>INDEX(DElVal,MATCH(CtryCode&amp;".distn."&amp;Y$10&amp;"ove.mean"&amp;Y$11,DElKey,0),MATCH($D145,DElVar,0))</f>
        <v>-0.6802998185157776</v>
      </c>
      <c r="Z145" s="203">
        <f>INDEX(DElVal,MATCH(CtryCode&amp;".distn."&amp;Z$10&amp;"ove.mean"&amp;Z$11,DElKey,0),MATCH($D145,DElVar,0))</f>
        <v>-0.6849652528762817</v>
      </c>
      <c r="AA145" s="203">
        <f>INDEX(DElVal,MATCH(CtryCode&amp;".distn."&amp;AA$10&amp;"ove.mean"&amp;AA$11,DElKey,0),MATCH($D145,DElVar,0))</f>
        <v>-0.6849652528762817</v>
      </c>
      <c r="AB145" s="203">
        <f>INDEX(DElVal,MATCH(CtryCode&amp;".distn."&amp;AB$10&amp;"ove.mean"&amp;AB$11,DElKey,0),MATCH($D145,DElVar,0))</f>
        <v>-0.6849652528762817</v>
      </c>
      <c r="AC145" s="203">
        <f>INDEX(DElVal,MATCH(CtryCode&amp;".distn."&amp;AC$10&amp;"ove.mean"&amp;AC$11,DElKey,0),MATCH($D145,DElVar,0))</f>
        <v>-0.6779999732971191</v>
      </c>
      <c r="AD145" s="203">
        <f>INDEX(DElVal,MATCH(CtryCode&amp;".distn."&amp;AD$10&amp;"ove.mean"&amp;AD$11,DElKey,0),MATCH($D145,DElVar,0))</f>
        <v>-0.6779999732971191</v>
      </c>
      <c r="AE145" s="203">
        <f>INDEX(DElVal,MATCH(CtryCode&amp;".distn."&amp;AE$10&amp;"ove.mean"&amp;AE$11,DElKey,0),MATCH($D145,DElVar,0))</f>
        <v>-0.6779999732971191</v>
      </c>
      <c r="AF145" s="203">
        <f>INDEX(DElVal,MATCH(CtryCode&amp;".distn."&amp;AF$10&amp;"ove.mean"&amp;AF$11,DElKey,0),MATCH($D145,DElVar,0))</f>
        <v>-0.6779999732971191</v>
      </c>
      <c r="AG145" s="203">
        <f>INDEX(DElVal,MATCH(CtryCode&amp;".distn."&amp;AG$10&amp;"ove.mean"&amp;AG$11,DElKey,0),MATCH($D145,DElVar,0))</f>
        <v>-0.6787009239196777</v>
      </c>
      <c r="AH145" s="203">
        <f>INDEX(DElVal,MATCH(CtryCode&amp;".distn."&amp;AH$10&amp;"ove.mean"&amp;AH$11,DElKey,0),MATCH($D145,DElVar,0))</f>
        <v>-0.6787009239196777</v>
      </c>
      <c r="AI145" s="203">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8">
        <f>INDEX(DElVal,MATCH(CtryCode&amp;".distn."&amp;L$10&amp;"ove.mean"&amp;L$11,DElKey,0),MATCH($D146,DElVar,0))</f>
        <v>-0.5695047974586487</v>
      </c>
      <c r="M146" s="203">
        <f>INDEX(DElVal,MATCH(CtryCode&amp;".distn."&amp;M$10&amp;"ove.mean"&amp;M$11,DElKey,0),MATCH($D146,DElVar,0))</f>
        <v>-0.6356893181800842</v>
      </c>
      <c r="N146" s="203">
        <f>INDEX(DElVal,MATCH(CtryCode&amp;".distn."&amp;N$10&amp;"ove.mean"&amp;N$11,DElKey,0),MATCH($D146,DElVar,0))</f>
        <v>-0.6356893181800842</v>
      </c>
      <c r="O146" s="203">
        <f>INDEX(DElVal,MATCH(CtryCode&amp;".distn."&amp;O$10&amp;"ove.mean"&amp;O$11,DElKey,0),MATCH($D146,DElVar,0))</f>
        <v>-0.6356893181800842</v>
      </c>
      <c r="P146" s="203">
        <f>INDEX(DElVal,MATCH(CtryCode&amp;".distn."&amp;P$10&amp;"ove.mean"&amp;P$11,DElKey,0),MATCH($D146,DElVar,0))</f>
        <v>-0.5350000262260437</v>
      </c>
      <c r="Q146" s="203">
        <f>INDEX(DElVal,MATCH(CtryCode&amp;".distn."&amp;Q$10&amp;"ove.mean"&amp;Q$11,DElKey,0),MATCH($D146,DElVar,0))</f>
        <v>-0.5350000262260437</v>
      </c>
      <c r="R146" s="203">
        <f>INDEX(DElVal,MATCH(CtryCode&amp;".distn."&amp;R$10&amp;"ove.mean"&amp;R$11,DElKey,0),MATCH($D146,DElVar,0))</f>
        <v>-0.5350000262260437</v>
      </c>
      <c r="S146" s="203">
        <f>INDEX(DElVal,MATCH(CtryCode&amp;".distn."&amp;S$10&amp;"ove.mean"&amp;S$11,DElKey,0),MATCH($D146,DElVar,0))</f>
        <v>-0.5350000262260437</v>
      </c>
      <c r="T146" s="203">
        <f>INDEX(DElVal,MATCH(CtryCode&amp;".distn."&amp;T$10&amp;"ove.mean"&amp;T$11,DElKey,0),MATCH($D146,DElVar,0))</f>
        <v>-0.5493266582489014</v>
      </c>
      <c r="U146" s="203">
        <f>INDEX(DElVal,MATCH(CtryCode&amp;".distn."&amp;U$10&amp;"ove.mean"&amp;U$11,DElKey,0),MATCH($D146,DElVar,0))</f>
        <v>-0.5493266582489014</v>
      </c>
      <c r="V146" s="203">
        <f>INDEX(DElVal,MATCH(CtryCode&amp;".distn."&amp;V$10&amp;"ove.mean"&amp;V$11,DElKey,0),MATCH($D146,DElVar,0))</f>
        <v>-0.5493266582489014</v>
      </c>
      <c r="W146" s="207" t="str">
        <f>IF(X$5=K$5,SUM(Y146:AI146)-SUM(L146:V146),"")</f>
        <v/>
      </c>
      <c r="X146" s="9" t="str">
        <f>LOWER(CtryCode)&amp;".distn."&amp;$A146&amp;IF($B146="","","."&amp;$B146)&amp;IF($C146="","",".dec."&amp;$C146)&amp;"."&amp;X$5</f>
        <v>egy.distn.eps.food.2</v>
      </c>
      <c r="Y146" s="208">
        <f>INDEX(DElVal,MATCH(CtryCode&amp;".distn."&amp;Y$10&amp;"ove.mean"&amp;Y$11,DElKey,0),MATCH($D146,DElVar,0))</f>
        <v>-0.5695047974586487</v>
      </c>
      <c r="Z146" s="203">
        <f>INDEX(DElVal,MATCH(CtryCode&amp;".distn."&amp;Z$10&amp;"ove.mean"&amp;Z$11,DElKey,0),MATCH($D146,DElVar,0))</f>
        <v>-0.6356893181800842</v>
      </c>
      <c r="AA146" s="203">
        <f>INDEX(DElVal,MATCH(CtryCode&amp;".distn."&amp;AA$10&amp;"ove.mean"&amp;AA$11,DElKey,0),MATCH($D146,DElVar,0))</f>
        <v>-0.6356893181800842</v>
      </c>
      <c r="AB146" s="203">
        <f>INDEX(DElVal,MATCH(CtryCode&amp;".distn."&amp;AB$10&amp;"ove.mean"&amp;AB$11,DElKey,0),MATCH($D146,DElVar,0))</f>
        <v>-0.6356893181800842</v>
      </c>
      <c r="AC146" s="203">
        <f>INDEX(DElVal,MATCH(CtryCode&amp;".distn."&amp;AC$10&amp;"ove.mean"&amp;AC$11,DElKey,0),MATCH($D146,DElVar,0))</f>
        <v>-0.5350000262260437</v>
      </c>
      <c r="AD146" s="203">
        <f>INDEX(DElVal,MATCH(CtryCode&amp;".distn."&amp;AD$10&amp;"ove.mean"&amp;AD$11,DElKey,0),MATCH($D146,DElVar,0))</f>
        <v>-0.5350000262260437</v>
      </c>
      <c r="AE146" s="203">
        <f>INDEX(DElVal,MATCH(CtryCode&amp;".distn."&amp;AE$10&amp;"ove.mean"&amp;AE$11,DElKey,0),MATCH($D146,DElVar,0))</f>
        <v>-0.5350000262260437</v>
      </c>
      <c r="AF146" s="203">
        <f>INDEX(DElVal,MATCH(CtryCode&amp;".distn."&amp;AF$10&amp;"ove.mean"&amp;AF$11,DElKey,0),MATCH($D146,DElVar,0))</f>
        <v>-0.5350000262260437</v>
      </c>
      <c r="AG146" s="203">
        <f>INDEX(DElVal,MATCH(CtryCode&amp;".distn."&amp;AG$10&amp;"ove.mean"&amp;AG$11,DElKey,0),MATCH($D146,DElVar,0))</f>
        <v>-0.5493266582489014</v>
      </c>
      <c r="AH146" s="203">
        <f>INDEX(DElVal,MATCH(CtryCode&amp;".distn."&amp;AH$10&amp;"ove.mean"&amp;AH$11,DElKey,0),MATCH($D146,DElVar,0))</f>
        <v>-0.5493266582489014</v>
      </c>
      <c r="AI146" s="203">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8">
        <f>INDEX(DElVal,MATCH(CtryCode&amp;".distn."&amp;L$10&amp;"ove.mean"&amp;L$11,DElKey,0),MATCH($D147,DElVar,0))</f>
        <v>-1.153762221336365</v>
      </c>
      <c r="M147" s="203">
        <f>INDEX(DElVal,MATCH(CtryCode&amp;".distn."&amp;M$10&amp;"ove.mean"&amp;M$11,DElKey,0),MATCH($D147,DElVar,0))</f>
        <v>-1.449552416801453</v>
      </c>
      <c r="N147" s="203">
        <f>INDEX(DElVal,MATCH(CtryCode&amp;".distn."&amp;N$10&amp;"ove.mean"&amp;N$11,DElKey,0),MATCH($D147,DElVar,0))</f>
        <v>-1.449552416801453</v>
      </c>
      <c r="O147" s="203">
        <f>INDEX(DElVal,MATCH(CtryCode&amp;".distn."&amp;O$10&amp;"ove.mean"&amp;O$11,DElKey,0),MATCH($D147,DElVar,0))</f>
        <v>-1.449552416801453</v>
      </c>
      <c r="P147" s="203">
        <f>INDEX(DElVal,MATCH(CtryCode&amp;".distn."&amp;P$10&amp;"ove.mean"&amp;P$11,DElKey,0),MATCH($D147,DElVar,0))</f>
        <v>-1.023000001907349</v>
      </c>
      <c r="Q147" s="203">
        <f>INDEX(DElVal,MATCH(CtryCode&amp;".distn."&amp;Q$10&amp;"ove.mean"&amp;Q$11,DElKey,0),MATCH($D147,DElVar,0))</f>
        <v>-1.023000001907349</v>
      </c>
      <c r="R147" s="203">
        <f>INDEX(DElVal,MATCH(CtryCode&amp;".distn."&amp;R$10&amp;"ove.mean"&amp;R$11,DElKey,0),MATCH($D147,DElVar,0))</f>
        <v>-1.023000001907349</v>
      </c>
      <c r="S147" s="203">
        <f>INDEX(DElVal,MATCH(CtryCode&amp;".distn."&amp;S$10&amp;"ove.mean"&amp;S$11,DElKey,0),MATCH($D147,DElVar,0))</f>
        <v>-1.023000001907349</v>
      </c>
      <c r="T147" s="203">
        <f>INDEX(DElVal,MATCH(CtryCode&amp;".distn."&amp;T$10&amp;"ove.mean"&amp;T$11,DElKey,0),MATCH($D147,DElVar,0))</f>
        <v>-1.032321572303772</v>
      </c>
      <c r="U147" s="203">
        <f>INDEX(DElVal,MATCH(CtryCode&amp;".distn."&amp;U$10&amp;"ove.mean"&amp;U$11,DElKey,0),MATCH($D147,DElVar,0))</f>
        <v>-1.032321572303772</v>
      </c>
      <c r="V147" s="203">
        <f>INDEX(DElVal,MATCH(CtryCode&amp;".distn."&amp;V$10&amp;"ove.mean"&amp;V$11,DElKey,0),MATCH($D147,DElVar,0))</f>
        <v>-1.032321572303772</v>
      </c>
      <c r="W147" s="207" t="str">
        <f>IF(X$5=K$5,SUM(Y147:AI147)-SUM(L147:V147),"")</f>
        <v/>
      </c>
      <c r="X147" s="9" t="str">
        <f>LOWER(CtryCode)&amp;".distn."&amp;$A147&amp;IF($B147="","","."&amp;$B147)&amp;IF($C147="","",".dec."&amp;$C147)&amp;"."&amp;X$5</f>
        <v>egy.distn.eps.hea.2</v>
      </c>
      <c r="Y147" s="208">
        <f>INDEX(DElVal,MATCH(CtryCode&amp;".distn."&amp;Y$10&amp;"ove.mean"&amp;Y$11,DElKey,0),MATCH($D147,DElVar,0))</f>
        <v>-1.153762221336365</v>
      </c>
      <c r="Z147" s="203">
        <f>INDEX(DElVal,MATCH(CtryCode&amp;".distn."&amp;Z$10&amp;"ove.mean"&amp;Z$11,DElKey,0),MATCH($D147,DElVar,0))</f>
        <v>-1.449552416801453</v>
      </c>
      <c r="AA147" s="203">
        <f>INDEX(DElVal,MATCH(CtryCode&amp;".distn."&amp;AA$10&amp;"ove.mean"&amp;AA$11,DElKey,0),MATCH($D147,DElVar,0))</f>
        <v>-1.449552416801453</v>
      </c>
      <c r="AB147" s="203">
        <f>INDEX(DElVal,MATCH(CtryCode&amp;".distn."&amp;AB$10&amp;"ove.mean"&amp;AB$11,DElKey,0),MATCH($D147,DElVar,0))</f>
        <v>-1.449552416801453</v>
      </c>
      <c r="AC147" s="203">
        <f>INDEX(DElVal,MATCH(CtryCode&amp;".distn."&amp;AC$10&amp;"ove.mean"&amp;AC$11,DElKey,0),MATCH($D147,DElVar,0))</f>
        <v>-1.023000001907349</v>
      </c>
      <c r="AD147" s="203">
        <f>INDEX(DElVal,MATCH(CtryCode&amp;".distn."&amp;AD$10&amp;"ove.mean"&amp;AD$11,DElKey,0),MATCH($D147,DElVar,0))</f>
        <v>-1.023000001907349</v>
      </c>
      <c r="AE147" s="203">
        <f>INDEX(DElVal,MATCH(CtryCode&amp;".distn."&amp;AE$10&amp;"ove.mean"&amp;AE$11,DElKey,0),MATCH($D147,DElVar,0))</f>
        <v>-1.023000001907349</v>
      </c>
      <c r="AF147" s="203">
        <f>INDEX(DElVal,MATCH(CtryCode&amp;".distn."&amp;AF$10&amp;"ove.mean"&amp;AF$11,DElKey,0),MATCH($D147,DElVar,0))</f>
        <v>-1.023000001907349</v>
      </c>
      <c r="AG147" s="203">
        <f>INDEX(DElVal,MATCH(CtryCode&amp;".distn."&amp;AG$10&amp;"ove.mean"&amp;AG$11,DElKey,0),MATCH($D147,DElVar,0))</f>
        <v>-1.032321572303772</v>
      </c>
      <c r="AH147" s="203">
        <f>INDEX(DElVal,MATCH(CtryCode&amp;".distn."&amp;AH$10&amp;"ove.mean"&amp;AH$11,DElKey,0),MATCH($D147,DElVar,0))</f>
        <v>-1.032321572303772</v>
      </c>
      <c r="AI147" s="203">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8">
        <f>INDEX(DElVal,MATCH(CtryCode&amp;".distn."&amp;L$10&amp;"ove.mean"&amp;L$11,DElKey,0),MATCH($D148,DElVar,0))</f>
        <v>-0.7859903573989868</v>
      </c>
      <c r="M148" s="203">
        <f>INDEX(DElVal,MATCH(CtryCode&amp;".distn."&amp;M$10&amp;"ove.mean"&amp;M$11,DElKey,0),MATCH($D148,DElVar,0))</f>
        <v>-0.790256917476654</v>
      </c>
      <c r="N148" s="203">
        <f>INDEX(DElVal,MATCH(CtryCode&amp;".distn."&amp;N$10&amp;"ove.mean"&amp;N$11,DElKey,0),MATCH($D148,DElVar,0))</f>
        <v>-0.790256917476654</v>
      </c>
      <c r="O148" s="203">
        <f>INDEX(DElVal,MATCH(CtryCode&amp;".distn."&amp;O$10&amp;"ove.mean"&amp;O$11,DElKey,0),MATCH($D148,DElVar,0))</f>
        <v>-0.790256917476654</v>
      </c>
      <c r="P148" s="203">
        <f>INDEX(DElVal,MATCH(CtryCode&amp;".distn."&amp;P$10&amp;"ove.mean"&amp;P$11,DElKey,0),MATCH($D148,DElVar,0))</f>
        <v>-0.7839999794960022</v>
      </c>
      <c r="Q148" s="203">
        <f>INDEX(DElVal,MATCH(CtryCode&amp;".distn."&amp;Q$10&amp;"ove.mean"&amp;Q$11,DElKey,0),MATCH($D148,DElVar,0))</f>
        <v>-0.7839999794960022</v>
      </c>
      <c r="R148" s="203">
        <f>INDEX(DElVal,MATCH(CtryCode&amp;".distn."&amp;R$10&amp;"ove.mean"&amp;R$11,DElKey,0),MATCH($D148,DElVar,0))</f>
        <v>-0.7839999794960022</v>
      </c>
      <c r="S148" s="203">
        <f>INDEX(DElVal,MATCH(CtryCode&amp;".distn."&amp;S$10&amp;"ove.mean"&amp;S$11,DElKey,0),MATCH($D148,DElVar,0))</f>
        <v>-0.7839999794960022</v>
      </c>
      <c r="T148" s="203">
        <f>INDEX(DElVal,MATCH(CtryCode&amp;".distn."&amp;T$10&amp;"ove.mean"&amp;T$11,DElKey,0),MATCH($D148,DElVar,0))</f>
        <v>-0.7843776941299438</v>
      </c>
      <c r="U148" s="203">
        <f>INDEX(DElVal,MATCH(CtryCode&amp;".distn."&amp;U$10&amp;"ove.mean"&amp;U$11,DElKey,0),MATCH($D148,DElVar,0))</f>
        <v>-0.7843776941299438</v>
      </c>
      <c r="V148" s="203">
        <f>INDEX(DElVal,MATCH(CtryCode&amp;".distn."&amp;V$10&amp;"ove.mean"&amp;V$11,DElKey,0),MATCH($D148,DElVar,0))</f>
        <v>-0.7843776941299438</v>
      </c>
      <c r="W148" s="207" t="str">
        <f>IF(X$5=K$5,SUM(Y148:AI148)-SUM(L148:V148),"")</f>
        <v/>
      </c>
      <c r="X148" s="9" t="str">
        <f>LOWER(CtryCode)&amp;".distn."&amp;$A148&amp;IF($B148="","","."&amp;$B148)&amp;IF($C148="","",".dec."&amp;$C148)&amp;"."&amp;X$5</f>
        <v>egy.distn.eps.hou.2</v>
      </c>
      <c r="Y148" s="208">
        <f>INDEX(DElVal,MATCH(CtryCode&amp;".distn."&amp;Y$10&amp;"ove.mean"&amp;Y$11,DElKey,0),MATCH($D148,DElVar,0))</f>
        <v>-0.7859903573989868</v>
      </c>
      <c r="Z148" s="203">
        <f>INDEX(DElVal,MATCH(CtryCode&amp;".distn."&amp;Z$10&amp;"ove.mean"&amp;Z$11,DElKey,0),MATCH($D148,DElVar,0))</f>
        <v>-0.790256917476654</v>
      </c>
      <c r="AA148" s="203">
        <f>INDEX(DElVal,MATCH(CtryCode&amp;".distn."&amp;AA$10&amp;"ove.mean"&amp;AA$11,DElKey,0),MATCH($D148,DElVar,0))</f>
        <v>-0.790256917476654</v>
      </c>
      <c r="AB148" s="203">
        <f>INDEX(DElVal,MATCH(CtryCode&amp;".distn."&amp;AB$10&amp;"ove.mean"&amp;AB$11,DElKey,0),MATCH($D148,DElVar,0))</f>
        <v>-0.790256917476654</v>
      </c>
      <c r="AC148" s="203">
        <f>INDEX(DElVal,MATCH(CtryCode&amp;".distn."&amp;AC$10&amp;"ove.mean"&amp;AC$11,DElKey,0),MATCH($D148,DElVar,0))</f>
        <v>-0.7839999794960022</v>
      </c>
      <c r="AD148" s="203">
        <f>INDEX(DElVal,MATCH(CtryCode&amp;".distn."&amp;AD$10&amp;"ove.mean"&amp;AD$11,DElKey,0),MATCH($D148,DElVar,0))</f>
        <v>-0.7839999794960022</v>
      </c>
      <c r="AE148" s="203">
        <f>INDEX(DElVal,MATCH(CtryCode&amp;".distn."&amp;AE$10&amp;"ove.mean"&amp;AE$11,DElKey,0),MATCH($D148,DElVar,0))</f>
        <v>-0.7839999794960022</v>
      </c>
      <c r="AF148" s="203">
        <f>INDEX(DElVal,MATCH(CtryCode&amp;".distn."&amp;AF$10&amp;"ove.mean"&amp;AF$11,DElKey,0),MATCH($D148,DElVar,0))</f>
        <v>-0.7839999794960022</v>
      </c>
      <c r="AG148" s="203">
        <f>INDEX(DElVal,MATCH(CtryCode&amp;".distn."&amp;AG$10&amp;"ove.mean"&amp;AG$11,DElKey,0),MATCH($D148,DElVar,0))</f>
        <v>-0.7843776941299438</v>
      </c>
      <c r="AH148" s="203">
        <f>INDEX(DElVal,MATCH(CtryCode&amp;".distn."&amp;AH$10&amp;"ove.mean"&amp;AH$11,DElKey,0),MATCH($D148,DElVar,0))</f>
        <v>-0.7843776941299438</v>
      </c>
      <c r="AI148" s="203">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8">
        <f>INDEX(DElVal,MATCH(CtryCode&amp;".distn."&amp;L$10&amp;"ove.mean"&amp;L$11,DElKey,0),MATCH($D149,DElVar,0))</f>
        <v>-1.174116015434265</v>
      </c>
      <c r="M149" s="203">
        <f>INDEX(DElVal,MATCH(CtryCode&amp;".distn."&amp;M$10&amp;"ove.mean"&amp;M$11,DElKey,0),MATCH($D149,DElVar,0))</f>
        <v>-1.507830381393433</v>
      </c>
      <c r="N149" s="203">
        <f>INDEX(DElVal,MATCH(CtryCode&amp;".distn."&amp;N$10&amp;"ove.mean"&amp;N$11,DElKey,0),MATCH($D149,DElVar,0))</f>
        <v>-1.507830381393433</v>
      </c>
      <c r="O149" s="203">
        <f>INDEX(DElVal,MATCH(CtryCode&amp;".distn."&amp;O$10&amp;"ove.mean"&amp;O$11,DElKey,0),MATCH($D149,DElVar,0))</f>
        <v>-1.507830381393433</v>
      </c>
      <c r="P149" s="203">
        <f>INDEX(DElVal,MATCH(CtryCode&amp;".distn."&amp;P$10&amp;"ove.mean"&amp;P$11,DElKey,0),MATCH($D149,DElVar,0))</f>
        <v>-1.026999950408936</v>
      </c>
      <c r="Q149" s="203">
        <f>INDEX(DElVal,MATCH(CtryCode&amp;".distn."&amp;Q$10&amp;"ove.mean"&amp;Q$11,DElKey,0),MATCH($D149,DElVar,0))</f>
        <v>-1.026999950408936</v>
      </c>
      <c r="R149" s="203">
        <f>INDEX(DElVal,MATCH(CtryCode&amp;".distn."&amp;R$10&amp;"ove.mean"&amp;R$11,DElKey,0),MATCH($D149,DElVar,0))</f>
        <v>-1.026999950408936</v>
      </c>
      <c r="S149" s="203">
        <f>INDEX(DElVal,MATCH(CtryCode&amp;".distn."&amp;S$10&amp;"ove.mean"&amp;S$11,DElKey,0),MATCH($D149,DElVar,0))</f>
        <v>-1.026999950408936</v>
      </c>
      <c r="T149" s="203">
        <f>INDEX(DElVal,MATCH(CtryCode&amp;".distn."&amp;T$10&amp;"ove.mean"&amp;T$11,DElKey,0),MATCH($D149,DElVar,0))</f>
        <v>-1.036556363105774</v>
      </c>
      <c r="U149" s="203">
        <f>INDEX(DElVal,MATCH(CtryCode&amp;".distn."&amp;U$10&amp;"ove.mean"&amp;U$11,DElKey,0),MATCH($D149,DElVar,0))</f>
        <v>-1.036556363105774</v>
      </c>
      <c r="V149" s="203">
        <f>INDEX(DElVal,MATCH(CtryCode&amp;".distn."&amp;V$10&amp;"ove.mean"&amp;V$11,DElKey,0),MATCH($D149,DElVar,0))</f>
        <v>-1.036556363105774</v>
      </c>
      <c r="W149" s="207" t="str">
        <f>IF(X$5=K$5,SUM(Y149:AI149)-SUM(L149:V149),"")</f>
        <v/>
      </c>
      <c r="X149" s="9" t="str">
        <f>LOWER(CtryCode)&amp;".distn."&amp;$A149&amp;IF($B149="","","."&amp;$B149)&amp;IF($C149="","",".dec."&amp;$C149)&amp;"."&amp;X$5</f>
        <v>egy.distn.eps.oth.2</v>
      </c>
      <c r="Y149" s="208">
        <f>INDEX(DElVal,MATCH(CtryCode&amp;".distn."&amp;Y$10&amp;"ove.mean"&amp;Y$11,DElKey,0),MATCH($D149,DElVar,0))</f>
        <v>-1.174116015434265</v>
      </c>
      <c r="Z149" s="203">
        <f>INDEX(DElVal,MATCH(CtryCode&amp;".distn."&amp;Z$10&amp;"ove.mean"&amp;Z$11,DElKey,0),MATCH($D149,DElVar,0))</f>
        <v>-1.507830381393433</v>
      </c>
      <c r="AA149" s="203">
        <f>INDEX(DElVal,MATCH(CtryCode&amp;".distn."&amp;AA$10&amp;"ove.mean"&amp;AA$11,DElKey,0),MATCH($D149,DElVar,0))</f>
        <v>-1.507830381393433</v>
      </c>
      <c r="AB149" s="203">
        <f>INDEX(DElVal,MATCH(CtryCode&amp;".distn."&amp;AB$10&amp;"ove.mean"&amp;AB$11,DElKey,0),MATCH($D149,DElVar,0))</f>
        <v>-1.507830381393433</v>
      </c>
      <c r="AC149" s="203">
        <f>INDEX(DElVal,MATCH(CtryCode&amp;".distn."&amp;AC$10&amp;"ove.mean"&amp;AC$11,DElKey,0),MATCH($D149,DElVar,0))</f>
        <v>-1.026999950408936</v>
      </c>
      <c r="AD149" s="203">
        <f>INDEX(DElVal,MATCH(CtryCode&amp;".distn."&amp;AD$10&amp;"ove.mean"&amp;AD$11,DElKey,0),MATCH($D149,DElVar,0))</f>
        <v>-1.026999950408936</v>
      </c>
      <c r="AE149" s="203">
        <f>INDEX(DElVal,MATCH(CtryCode&amp;".distn."&amp;AE$10&amp;"ove.mean"&amp;AE$11,DElKey,0),MATCH($D149,DElVar,0))</f>
        <v>-1.026999950408936</v>
      </c>
      <c r="AF149" s="203">
        <f>INDEX(DElVal,MATCH(CtryCode&amp;".distn."&amp;AF$10&amp;"ove.mean"&amp;AF$11,DElKey,0),MATCH($D149,DElVar,0))</f>
        <v>-1.026999950408936</v>
      </c>
      <c r="AG149" s="203">
        <f>INDEX(DElVal,MATCH(CtryCode&amp;".distn."&amp;AG$10&amp;"ove.mean"&amp;AG$11,DElKey,0),MATCH($D149,DElVar,0))</f>
        <v>-1.036556363105774</v>
      </c>
      <c r="AH149" s="203">
        <f>INDEX(DElVal,MATCH(CtryCode&amp;".distn."&amp;AH$10&amp;"ove.mean"&amp;AH$11,DElKey,0),MATCH($D149,DElVar,0))</f>
        <v>-1.036556363105774</v>
      </c>
      <c r="AI149" s="203">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8">
        <f>INDEX(DElVal,MATCH(CtryCode&amp;".distn."&amp;L$10&amp;"ove.mean"&amp;L$11,DElKey,0),MATCH($D150,DElVar,0))</f>
        <v>-1.174116015434265</v>
      </c>
      <c r="M150" s="203">
        <f>INDEX(DElVal,MATCH(CtryCode&amp;".distn."&amp;M$10&amp;"ove.mean"&amp;M$11,DElKey,0),MATCH($D150,DElVar,0))</f>
        <v>-1.507830381393433</v>
      </c>
      <c r="N150" s="203">
        <f>INDEX(DElVal,MATCH(CtryCode&amp;".distn."&amp;N$10&amp;"ove.mean"&amp;N$11,DElKey,0),MATCH($D150,DElVar,0))</f>
        <v>-1.507830381393433</v>
      </c>
      <c r="O150" s="203">
        <f>INDEX(DElVal,MATCH(CtryCode&amp;".distn."&amp;O$10&amp;"ove.mean"&amp;O$11,DElKey,0),MATCH($D150,DElVar,0))</f>
        <v>-1.507830381393433</v>
      </c>
      <c r="P150" s="203">
        <f>INDEX(DElVal,MATCH(CtryCode&amp;".distn."&amp;P$10&amp;"ove.mean"&amp;P$11,DElKey,0),MATCH($D150,DElVar,0))</f>
        <v>-1.026999950408936</v>
      </c>
      <c r="Q150" s="203">
        <f>INDEX(DElVal,MATCH(CtryCode&amp;".distn."&amp;Q$10&amp;"ove.mean"&amp;Q$11,DElKey,0),MATCH($D150,DElVar,0))</f>
        <v>-1.026999950408936</v>
      </c>
      <c r="R150" s="203">
        <f>INDEX(DElVal,MATCH(CtryCode&amp;".distn."&amp;R$10&amp;"ove.mean"&amp;R$11,DElKey,0),MATCH($D150,DElVar,0))</f>
        <v>-1.026999950408936</v>
      </c>
      <c r="S150" s="203">
        <f>INDEX(DElVal,MATCH(CtryCode&amp;".distn."&amp;S$10&amp;"ove.mean"&amp;S$11,DElKey,0),MATCH($D150,DElVar,0))</f>
        <v>-1.026999950408936</v>
      </c>
      <c r="T150" s="203">
        <f>INDEX(DElVal,MATCH(CtryCode&amp;".distn."&amp;T$10&amp;"ove.mean"&amp;T$11,DElKey,0),MATCH($D150,DElVar,0))</f>
        <v>-1.036556363105774</v>
      </c>
      <c r="U150" s="203">
        <f>INDEX(DElVal,MATCH(CtryCode&amp;".distn."&amp;U$10&amp;"ove.mean"&amp;U$11,DElKey,0),MATCH($D150,DElVar,0))</f>
        <v>-1.036556363105774</v>
      </c>
      <c r="V150" s="203">
        <f>INDEX(DElVal,MATCH(CtryCode&amp;".distn."&amp;V$10&amp;"ove.mean"&amp;V$11,DElKey,0),MATCH($D150,DElVar,0))</f>
        <v>-1.036556363105774</v>
      </c>
      <c r="W150" s="207" t="str">
        <f>IF(X$5=K$5,SUM(Y150:AI150)-SUM(L150:V150),"")</f>
        <v/>
      </c>
      <c r="X150" s="9" t="str">
        <f>LOWER(CtryCode)&amp;".distn."&amp;$A150&amp;IF($B150="","","."&amp;$B150)&amp;IF($C150="","",".dec."&amp;$C150)&amp;"."&amp;X$5</f>
        <v>egy.distn.eps.pap.2</v>
      </c>
      <c r="Y150" s="208">
        <f>INDEX(DElVal,MATCH(CtryCode&amp;".distn."&amp;Y$10&amp;"ove.mean"&amp;Y$11,DElKey,0),MATCH($D150,DElVar,0))</f>
        <v>-1.174116015434265</v>
      </c>
      <c r="Z150" s="203">
        <f>INDEX(DElVal,MATCH(CtryCode&amp;".distn."&amp;Z$10&amp;"ove.mean"&amp;Z$11,DElKey,0),MATCH($D150,DElVar,0))</f>
        <v>-1.507830381393433</v>
      </c>
      <c r="AA150" s="203">
        <f>INDEX(DElVal,MATCH(CtryCode&amp;".distn."&amp;AA$10&amp;"ove.mean"&amp;AA$11,DElKey,0),MATCH($D150,DElVar,0))</f>
        <v>-1.507830381393433</v>
      </c>
      <c r="AB150" s="203">
        <f>INDEX(DElVal,MATCH(CtryCode&amp;".distn."&amp;AB$10&amp;"ove.mean"&amp;AB$11,DElKey,0),MATCH($D150,DElVar,0))</f>
        <v>-1.507830381393433</v>
      </c>
      <c r="AC150" s="203">
        <f>INDEX(DElVal,MATCH(CtryCode&amp;".distn."&amp;AC$10&amp;"ove.mean"&amp;AC$11,DElKey,0),MATCH($D150,DElVar,0))</f>
        <v>-1.026999950408936</v>
      </c>
      <c r="AD150" s="203">
        <f>INDEX(DElVal,MATCH(CtryCode&amp;".distn."&amp;AD$10&amp;"ove.mean"&amp;AD$11,DElKey,0),MATCH($D150,DElVar,0))</f>
        <v>-1.026999950408936</v>
      </c>
      <c r="AE150" s="203">
        <f>INDEX(DElVal,MATCH(CtryCode&amp;".distn."&amp;AE$10&amp;"ove.mean"&amp;AE$11,DElKey,0),MATCH($D150,DElVar,0))</f>
        <v>-1.026999950408936</v>
      </c>
      <c r="AF150" s="203">
        <f>INDEX(DElVal,MATCH(CtryCode&amp;".distn."&amp;AF$10&amp;"ove.mean"&amp;AF$11,DElKey,0),MATCH($D150,DElVar,0))</f>
        <v>-1.026999950408936</v>
      </c>
      <c r="AG150" s="203">
        <f>INDEX(DElVal,MATCH(CtryCode&amp;".distn."&amp;AG$10&amp;"ove.mean"&amp;AG$11,DElKey,0),MATCH($D150,DElVar,0))</f>
        <v>-1.036556363105774</v>
      </c>
      <c r="AH150" s="203">
        <f>INDEX(DElVal,MATCH(CtryCode&amp;".distn."&amp;AH$10&amp;"ove.mean"&amp;AH$11,DElKey,0),MATCH($D150,DElVar,0))</f>
        <v>-1.036556363105774</v>
      </c>
      <c r="AI150" s="203">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8">
        <f>INDEX(DElVal,MATCH(CtryCode&amp;".distn."&amp;L$10&amp;"ove.mean"&amp;L$11,DElKey,0),MATCH($D151,DElVar,0))</f>
        <v>-1.153762221336365</v>
      </c>
      <c r="M151" s="203">
        <f>INDEX(DElVal,MATCH(CtryCode&amp;".distn."&amp;M$10&amp;"ove.mean"&amp;M$11,DElKey,0),MATCH($D151,DElVar,0))</f>
        <v>-1.449552416801453</v>
      </c>
      <c r="N151" s="203">
        <f>INDEX(DElVal,MATCH(CtryCode&amp;".distn."&amp;N$10&amp;"ove.mean"&amp;N$11,DElKey,0),MATCH($D151,DElVar,0))</f>
        <v>-1.449552416801453</v>
      </c>
      <c r="O151" s="203">
        <f>INDEX(DElVal,MATCH(CtryCode&amp;".distn."&amp;O$10&amp;"ove.mean"&amp;O$11,DElKey,0),MATCH($D151,DElVar,0))</f>
        <v>-1.449552416801453</v>
      </c>
      <c r="P151" s="203">
        <f>INDEX(DElVal,MATCH(CtryCode&amp;".distn."&amp;P$10&amp;"ove.mean"&amp;P$11,DElKey,0),MATCH($D151,DElVar,0))</f>
        <v>-1.023000001907349</v>
      </c>
      <c r="Q151" s="203">
        <f>INDEX(DElVal,MATCH(CtryCode&amp;".distn."&amp;Q$10&amp;"ove.mean"&amp;Q$11,DElKey,0),MATCH($D151,DElVar,0))</f>
        <v>-1.023000001907349</v>
      </c>
      <c r="R151" s="203">
        <f>INDEX(DElVal,MATCH(CtryCode&amp;".distn."&amp;R$10&amp;"ove.mean"&amp;R$11,DElKey,0),MATCH($D151,DElVar,0))</f>
        <v>-1.023000001907349</v>
      </c>
      <c r="S151" s="203">
        <f>INDEX(DElVal,MATCH(CtryCode&amp;".distn."&amp;S$10&amp;"ove.mean"&amp;S$11,DElKey,0),MATCH($D151,DElVar,0))</f>
        <v>-1.023000001907349</v>
      </c>
      <c r="T151" s="203">
        <f>INDEX(DElVal,MATCH(CtryCode&amp;".distn."&amp;T$10&amp;"ove.mean"&amp;T$11,DElKey,0),MATCH($D151,DElVar,0))</f>
        <v>-1.032321572303772</v>
      </c>
      <c r="U151" s="203">
        <f>INDEX(DElVal,MATCH(CtryCode&amp;".distn."&amp;U$10&amp;"ove.mean"&amp;U$11,DElKey,0),MATCH($D151,DElVar,0))</f>
        <v>-1.032321572303772</v>
      </c>
      <c r="V151" s="203">
        <f>INDEX(DElVal,MATCH(CtryCode&amp;".distn."&amp;V$10&amp;"ove.mean"&amp;V$11,DElKey,0),MATCH($D151,DElVar,0))</f>
        <v>-1.032321572303772</v>
      </c>
      <c r="W151" s="207" t="str">
        <f>IF(X$5=K$5,SUM(Y151:AI151)-SUM(L151:V151),"")</f>
        <v/>
      </c>
      <c r="X151" s="9" t="str">
        <f>LOWER(CtryCode)&amp;".distn."&amp;$A151&amp;IF($B151="","","."&amp;$B151)&amp;IF($C151="","",".dec."&amp;$C151)&amp;"."&amp;X$5</f>
        <v>egy.distn.eps.pha.2</v>
      </c>
      <c r="Y151" s="208">
        <f>INDEX(DElVal,MATCH(CtryCode&amp;".distn."&amp;Y$10&amp;"ove.mean"&amp;Y$11,DElKey,0),MATCH($D151,DElVar,0))</f>
        <v>-1.153762221336365</v>
      </c>
      <c r="Z151" s="203">
        <f>INDEX(DElVal,MATCH(CtryCode&amp;".distn."&amp;Z$10&amp;"ove.mean"&amp;Z$11,DElKey,0),MATCH($D151,DElVar,0))</f>
        <v>-1.449552416801453</v>
      </c>
      <c r="AA151" s="203">
        <f>INDEX(DElVal,MATCH(CtryCode&amp;".distn."&amp;AA$10&amp;"ove.mean"&amp;AA$11,DElKey,0),MATCH($D151,DElVar,0))</f>
        <v>-1.449552416801453</v>
      </c>
      <c r="AB151" s="203">
        <f>INDEX(DElVal,MATCH(CtryCode&amp;".distn."&amp;AB$10&amp;"ove.mean"&amp;AB$11,DElKey,0),MATCH($D151,DElVar,0))</f>
        <v>-1.449552416801453</v>
      </c>
      <c r="AC151" s="203">
        <f>INDEX(DElVal,MATCH(CtryCode&amp;".distn."&amp;AC$10&amp;"ove.mean"&amp;AC$11,DElKey,0),MATCH($D151,DElVar,0))</f>
        <v>-1.023000001907349</v>
      </c>
      <c r="AD151" s="203">
        <f>INDEX(DElVal,MATCH(CtryCode&amp;".distn."&amp;AD$10&amp;"ove.mean"&amp;AD$11,DElKey,0),MATCH($D151,DElVar,0))</f>
        <v>-1.023000001907349</v>
      </c>
      <c r="AE151" s="203">
        <f>INDEX(DElVal,MATCH(CtryCode&amp;".distn."&amp;AE$10&amp;"ove.mean"&amp;AE$11,DElKey,0),MATCH($D151,DElVar,0))</f>
        <v>-1.023000001907349</v>
      </c>
      <c r="AF151" s="203">
        <f>INDEX(DElVal,MATCH(CtryCode&amp;".distn."&amp;AF$10&amp;"ove.mean"&amp;AF$11,DElKey,0),MATCH($D151,DElVar,0))</f>
        <v>-1.023000001907349</v>
      </c>
      <c r="AG151" s="203">
        <f>INDEX(DElVal,MATCH(CtryCode&amp;".distn."&amp;AG$10&amp;"ove.mean"&amp;AG$11,DElKey,0),MATCH($D151,DElVar,0))</f>
        <v>-1.032321572303772</v>
      </c>
      <c r="AH151" s="203">
        <f>INDEX(DElVal,MATCH(CtryCode&amp;".distn."&amp;AH$10&amp;"ove.mean"&amp;AH$11,DElKey,0),MATCH($D151,DElVar,0))</f>
        <v>-1.032321572303772</v>
      </c>
      <c r="AI151" s="203">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8">
        <f>INDEX(DElVal,MATCH(CtryCode&amp;".distn."&amp;L$10&amp;"ove.mean"&amp;L$11,DElKey,0),MATCH($D152,DElVar,0))</f>
        <v>-1.520343899726868</v>
      </c>
      <c r="M152" s="203">
        <f>INDEX(DElVal,MATCH(CtryCode&amp;".distn."&amp;M$10&amp;"ove.mean"&amp;M$11,DElKey,0),MATCH($D152,DElVar,0))</f>
        <v>-2.375121831893921</v>
      </c>
      <c r="N152" s="203">
        <f>INDEX(DElVal,MATCH(CtryCode&amp;".distn."&amp;N$10&amp;"ove.mean"&amp;N$11,DElKey,0),MATCH($D152,DElVar,0))</f>
        <v>-2.375121831893921</v>
      </c>
      <c r="O152" s="203">
        <f>INDEX(DElVal,MATCH(CtryCode&amp;".distn."&amp;O$10&amp;"ove.mean"&amp;O$11,DElKey,0),MATCH($D152,DElVar,0))</f>
        <v>-2.375121831893921</v>
      </c>
      <c r="P152" s="203">
        <f>INDEX(DElVal,MATCH(CtryCode&amp;".distn."&amp;P$10&amp;"ove.mean"&amp;P$11,DElKey,0),MATCH($D152,DElVar,0))</f>
        <v>-1.146999955177307</v>
      </c>
      <c r="Q152" s="203">
        <f>INDEX(DElVal,MATCH(CtryCode&amp;".distn."&amp;Q$10&amp;"ove.mean"&amp;Q$11,DElKey,0),MATCH($D152,DElVar,0))</f>
        <v>-1.146999955177307</v>
      </c>
      <c r="R152" s="203">
        <f>INDEX(DElVal,MATCH(CtryCode&amp;".distn."&amp;R$10&amp;"ove.mean"&amp;R$11,DElKey,0),MATCH($D152,DElVar,0))</f>
        <v>-1.146999955177307</v>
      </c>
      <c r="S152" s="203">
        <f>INDEX(DElVal,MATCH(CtryCode&amp;".distn."&amp;S$10&amp;"ove.mean"&amp;S$11,DElKey,0),MATCH($D152,DElVar,0))</f>
        <v>-1.146999955177307</v>
      </c>
      <c r="T152" s="203">
        <f>INDEX(DElVal,MATCH(CtryCode&amp;".distn."&amp;T$10&amp;"ove.mean"&amp;T$11,DElKey,0),MATCH($D152,DElVar,0))</f>
        <v>-1.163357734680176</v>
      </c>
      <c r="U152" s="203">
        <f>INDEX(DElVal,MATCH(CtryCode&amp;".distn."&amp;U$10&amp;"ove.mean"&amp;U$11,DElKey,0),MATCH($D152,DElVar,0))</f>
        <v>-1.163357734680176</v>
      </c>
      <c r="V152" s="203">
        <f>INDEX(DElVal,MATCH(CtryCode&amp;".distn."&amp;V$10&amp;"ove.mean"&amp;V$11,DElKey,0),MATCH($D152,DElVar,0))</f>
        <v>-1.163357734680176</v>
      </c>
      <c r="W152" s="207" t="str">
        <f>IF(X$5=K$5,SUM(Y152:AI152)-SUM(L152:V152),"")</f>
        <v/>
      </c>
      <c r="X152" s="9" t="str">
        <f>LOWER(CtryCode)&amp;".distn."&amp;$A152&amp;IF($B152="","","."&amp;$B152)&amp;IF($C152="","",".dec."&amp;$C152)&amp;"."&amp;X$5</f>
        <v>egy.distn.eps.ret.2</v>
      </c>
      <c r="Y152" s="208">
        <f>INDEX(DElVal,MATCH(CtryCode&amp;".distn."&amp;Y$10&amp;"ove.mean"&amp;Y$11,DElKey,0),MATCH($D152,DElVar,0))</f>
        <v>-1.520343899726868</v>
      </c>
      <c r="Z152" s="203">
        <f>INDEX(DElVal,MATCH(CtryCode&amp;".distn."&amp;Z$10&amp;"ove.mean"&amp;Z$11,DElKey,0),MATCH($D152,DElVar,0))</f>
        <v>-2.375121831893921</v>
      </c>
      <c r="AA152" s="203">
        <f>INDEX(DElVal,MATCH(CtryCode&amp;".distn."&amp;AA$10&amp;"ove.mean"&amp;AA$11,DElKey,0),MATCH($D152,DElVar,0))</f>
        <v>-2.375121831893921</v>
      </c>
      <c r="AB152" s="203">
        <f>INDEX(DElVal,MATCH(CtryCode&amp;".distn."&amp;AB$10&amp;"ove.mean"&amp;AB$11,DElKey,0),MATCH($D152,DElVar,0))</f>
        <v>-2.375121831893921</v>
      </c>
      <c r="AC152" s="203">
        <f>INDEX(DElVal,MATCH(CtryCode&amp;".distn."&amp;AC$10&amp;"ove.mean"&amp;AC$11,DElKey,0),MATCH($D152,DElVar,0))</f>
        <v>-1.146999955177307</v>
      </c>
      <c r="AD152" s="203">
        <f>INDEX(DElVal,MATCH(CtryCode&amp;".distn."&amp;AD$10&amp;"ove.mean"&amp;AD$11,DElKey,0),MATCH($D152,DElVar,0))</f>
        <v>-1.146999955177307</v>
      </c>
      <c r="AE152" s="203">
        <f>INDEX(DElVal,MATCH(CtryCode&amp;".distn."&amp;AE$10&amp;"ove.mean"&amp;AE$11,DElKey,0),MATCH($D152,DElVar,0))</f>
        <v>-1.146999955177307</v>
      </c>
      <c r="AF152" s="203">
        <f>INDEX(DElVal,MATCH(CtryCode&amp;".distn."&amp;AF$10&amp;"ove.mean"&amp;AF$11,DElKey,0),MATCH($D152,DElVar,0))</f>
        <v>-1.146999955177307</v>
      </c>
      <c r="AG152" s="203">
        <f>INDEX(DElVal,MATCH(CtryCode&amp;".distn."&amp;AG$10&amp;"ove.mean"&amp;AG$11,DElKey,0),MATCH($D152,DElVar,0))</f>
        <v>-1.163357734680176</v>
      </c>
      <c r="AH152" s="203">
        <f>INDEX(DElVal,MATCH(CtryCode&amp;".distn."&amp;AH$10&amp;"ove.mean"&amp;AH$11,DElKey,0),MATCH($D152,DElVar,0))</f>
        <v>-1.163357734680176</v>
      </c>
      <c r="AI152" s="203">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8">
        <f>INDEX(DElVal,MATCH(CtryCode&amp;".distn."&amp;L$10&amp;"ove.mean"&amp;L$11,DElKey,0),MATCH($D153,DElVar,0))</f>
        <v>-0.8737958073616028</v>
      </c>
      <c r="M153" s="203">
        <f>INDEX(DElVal,MATCH(CtryCode&amp;".distn."&amp;M$10&amp;"ove.mean"&amp;M$11,DElKey,0),MATCH($D153,DElVar,0))</f>
        <v>-0.9036660194396973</v>
      </c>
      <c r="N153" s="203">
        <f>INDEX(DElVal,MATCH(CtryCode&amp;".distn."&amp;N$10&amp;"ove.mean"&amp;N$11,DElKey,0),MATCH($D153,DElVar,0))</f>
        <v>-0.9036660194396973</v>
      </c>
      <c r="O153" s="203">
        <f>INDEX(DElVal,MATCH(CtryCode&amp;".distn."&amp;O$10&amp;"ove.mean"&amp;O$11,DElKey,0),MATCH($D153,DElVar,0))</f>
        <v>-0.9036660194396973</v>
      </c>
      <c r="P153" s="203">
        <f>INDEX(DElVal,MATCH(CtryCode&amp;".distn."&amp;P$10&amp;"ove.mean"&amp;P$11,DElKey,0),MATCH($D153,DElVar,0))</f>
        <v>-0.8600000143051147</v>
      </c>
      <c r="Q153" s="203">
        <f>INDEX(DElVal,MATCH(CtryCode&amp;".distn."&amp;Q$10&amp;"ove.mean"&amp;Q$11,DElKey,0),MATCH($D153,DElVar,0))</f>
        <v>-0.8600000143051147</v>
      </c>
      <c r="R153" s="203">
        <f>INDEX(DElVal,MATCH(CtryCode&amp;".distn."&amp;R$10&amp;"ove.mean"&amp;R$11,DElKey,0),MATCH($D153,DElVar,0))</f>
        <v>-0.8600000143051147</v>
      </c>
      <c r="S153" s="203">
        <f>INDEX(DElVal,MATCH(CtryCode&amp;".distn."&amp;S$10&amp;"ove.mean"&amp;S$11,DElKey,0),MATCH($D153,DElVar,0))</f>
        <v>-0.8600000143051147</v>
      </c>
      <c r="T153" s="203">
        <f>INDEX(DElVal,MATCH(CtryCode&amp;".distn."&amp;T$10&amp;"ove.mean"&amp;T$11,DElKey,0),MATCH($D153,DElVar,0))</f>
        <v>-0.8623199462890625</v>
      </c>
      <c r="U153" s="203">
        <f>INDEX(DElVal,MATCH(CtryCode&amp;".distn."&amp;U$10&amp;"ove.mean"&amp;U$11,DElKey,0),MATCH($D153,DElVar,0))</f>
        <v>-0.8623199462890625</v>
      </c>
      <c r="V153" s="203">
        <f>INDEX(DElVal,MATCH(CtryCode&amp;".distn."&amp;V$10&amp;"ove.mean"&amp;V$11,DElKey,0),MATCH($D153,DElVar,0))</f>
        <v>-0.8623199462890625</v>
      </c>
      <c r="W153" s="207" t="str">
        <f>IF(X$5=K$5,SUM(Y153:AI153)-SUM(L153:V153),"")</f>
        <v/>
      </c>
      <c r="X153" s="9" t="str">
        <f>LOWER(CtryCode)&amp;".distn."&amp;$A153&amp;IF($B153="","","."&amp;$B153)&amp;IF($C153="","",".dec."&amp;$C153)&amp;"."&amp;X$5</f>
        <v>egy.distn.eps.teq.2</v>
      </c>
      <c r="Y153" s="208">
        <f>INDEX(DElVal,MATCH(CtryCode&amp;".distn."&amp;Y$10&amp;"ove.mean"&amp;Y$11,DElKey,0),MATCH($D153,DElVar,0))</f>
        <v>-0.8737958073616028</v>
      </c>
      <c r="Z153" s="203">
        <f>INDEX(DElVal,MATCH(CtryCode&amp;".distn."&amp;Z$10&amp;"ove.mean"&amp;Z$11,DElKey,0),MATCH($D153,DElVar,0))</f>
        <v>-0.9036660194396973</v>
      </c>
      <c r="AA153" s="203">
        <f>INDEX(DElVal,MATCH(CtryCode&amp;".distn."&amp;AA$10&amp;"ove.mean"&amp;AA$11,DElKey,0),MATCH($D153,DElVar,0))</f>
        <v>-0.9036660194396973</v>
      </c>
      <c r="AB153" s="203">
        <f>INDEX(DElVal,MATCH(CtryCode&amp;".distn."&amp;AB$10&amp;"ove.mean"&amp;AB$11,DElKey,0),MATCH($D153,DElVar,0))</f>
        <v>-0.9036660194396973</v>
      </c>
      <c r="AC153" s="203">
        <f>INDEX(DElVal,MATCH(CtryCode&amp;".distn."&amp;AC$10&amp;"ove.mean"&amp;AC$11,DElKey,0),MATCH($D153,DElVar,0))</f>
        <v>-0.8600000143051147</v>
      </c>
      <c r="AD153" s="203">
        <f>INDEX(DElVal,MATCH(CtryCode&amp;".distn."&amp;AD$10&amp;"ove.mean"&amp;AD$11,DElKey,0),MATCH($D153,DElVar,0))</f>
        <v>-0.8600000143051147</v>
      </c>
      <c r="AE153" s="203">
        <f>INDEX(DElVal,MATCH(CtryCode&amp;".distn."&amp;AE$10&amp;"ove.mean"&amp;AE$11,DElKey,0),MATCH($D153,DElVar,0))</f>
        <v>-0.8600000143051147</v>
      </c>
      <c r="AF153" s="203">
        <f>INDEX(DElVal,MATCH(CtryCode&amp;".distn."&amp;AF$10&amp;"ove.mean"&amp;AF$11,DElKey,0),MATCH($D153,DElVar,0))</f>
        <v>-0.8600000143051147</v>
      </c>
      <c r="AG153" s="203">
        <f>INDEX(DElVal,MATCH(CtryCode&amp;".distn."&amp;AG$10&amp;"ove.mean"&amp;AG$11,DElKey,0),MATCH($D153,DElVar,0))</f>
        <v>-0.8623199462890625</v>
      </c>
      <c r="AH153" s="203">
        <f>INDEX(DElVal,MATCH(CtryCode&amp;".distn."&amp;AH$10&amp;"ove.mean"&amp;AH$11,DElKey,0),MATCH($D153,DElVar,0))</f>
        <v>-0.8623199462890625</v>
      </c>
      <c r="AI153" s="203">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8">
        <f>INDEX(DElVal,MATCH(CtryCode&amp;".distn."&amp;L$10&amp;"ove.mean"&amp;L$11,DElKey,0),MATCH($D154,DElVar,0))</f>
        <v>-0.8737958073616028</v>
      </c>
      <c r="M154" s="203">
        <f>INDEX(DElVal,MATCH(CtryCode&amp;".distn."&amp;M$10&amp;"ove.mean"&amp;M$11,DElKey,0),MATCH($D154,DElVar,0))</f>
        <v>-0.9036660194396973</v>
      </c>
      <c r="N154" s="203">
        <f>INDEX(DElVal,MATCH(CtryCode&amp;".distn."&amp;N$10&amp;"ove.mean"&amp;N$11,DElKey,0),MATCH($D154,DElVar,0))</f>
        <v>-0.9036660194396973</v>
      </c>
      <c r="O154" s="203">
        <f>INDEX(DElVal,MATCH(CtryCode&amp;".distn."&amp;O$10&amp;"ove.mean"&amp;O$11,DElKey,0),MATCH($D154,DElVar,0))</f>
        <v>-0.9036660194396973</v>
      </c>
      <c r="P154" s="203">
        <f>INDEX(DElVal,MATCH(CtryCode&amp;".distn."&amp;P$10&amp;"ove.mean"&amp;P$11,DElKey,0),MATCH($D154,DElVar,0))</f>
        <v>-0.8600000143051147</v>
      </c>
      <c r="Q154" s="203">
        <f>INDEX(DElVal,MATCH(CtryCode&amp;".distn."&amp;Q$10&amp;"ove.mean"&amp;Q$11,DElKey,0),MATCH($D154,DElVar,0))</f>
        <v>-0.8600000143051147</v>
      </c>
      <c r="R154" s="203">
        <f>INDEX(DElVal,MATCH(CtryCode&amp;".distn."&amp;R$10&amp;"ove.mean"&amp;R$11,DElKey,0),MATCH($D154,DElVar,0))</f>
        <v>-0.8600000143051147</v>
      </c>
      <c r="S154" s="203">
        <f>INDEX(DElVal,MATCH(CtryCode&amp;".distn."&amp;S$10&amp;"ove.mean"&amp;S$11,DElKey,0),MATCH($D154,DElVar,0))</f>
        <v>-0.8600000143051147</v>
      </c>
      <c r="T154" s="203">
        <f>INDEX(DElVal,MATCH(CtryCode&amp;".distn."&amp;T$10&amp;"ove.mean"&amp;T$11,DElKey,0),MATCH($D154,DElVar,0))</f>
        <v>-0.8623199462890625</v>
      </c>
      <c r="U154" s="203">
        <f>INDEX(DElVal,MATCH(CtryCode&amp;".distn."&amp;U$10&amp;"ove.mean"&amp;U$11,DElKey,0),MATCH($D154,DElVar,0))</f>
        <v>-0.8623199462890625</v>
      </c>
      <c r="V154" s="203">
        <f>INDEX(DElVal,MATCH(CtryCode&amp;".distn."&amp;V$10&amp;"ove.mean"&amp;V$11,DElKey,0),MATCH($D154,DElVar,0))</f>
        <v>-0.8623199462890625</v>
      </c>
      <c r="W154" s="207" t="str">
        <f>IF(X$5=K$5,SUM(Y154:AI154)-SUM(L154:V154),"")</f>
        <v/>
      </c>
      <c r="X154" s="9" t="str">
        <f>LOWER(CtryCode)&amp;".distn."&amp;$A154&amp;IF($B154="","","."&amp;$B154)&amp;IF($C154="","",".dec."&amp;$C154)&amp;"."&amp;X$5</f>
        <v>egy.distn.eps.tpu.2</v>
      </c>
      <c r="Y154" s="208">
        <f>INDEX(DElVal,MATCH(CtryCode&amp;".distn."&amp;Y$10&amp;"ove.mean"&amp;Y$11,DElKey,0),MATCH($D154,DElVar,0))</f>
        <v>-0.8737958073616028</v>
      </c>
      <c r="Z154" s="203">
        <f>INDEX(DElVal,MATCH(CtryCode&amp;".distn."&amp;Z$10&amp;"ove.mean"&amp;Z$11,DElKey,0),MATCH($D154,DElVar,0))</f>
        <v>-0.9036660194396973</v>
      </c>
      <c r="AA154" s="203">
        <f>INDEX(DElVal,MATCH(CtryCode&amp;".distn."&amp;AA$10&amp;"ove.mean"&amp;AA$11,DElKey,0),MATCH($D154,DElVar,0))</f>
        <v>-0.9036660194396973</v>
      </c>
      <c r="AB154" s="203">
        <f>INDEX(DElVal,MATCH(CtryCode&amp;".distn."&amp;AB$10&amp;"ove.mean"&amp;AB$11,DElKey,0),MATCH($D154,DElVar,0))</f>
        <v>-0.9036660194396973</v>
      </c>
      <c r="AC154" s="203">
        <f>INDEX(DElVal,MATCH(CtryCode&amp;".distn."&amp;AC$10&amp;"ove.mean"&amp;AC$11,DElKey,0),MATCH($D154,DElVar,0))</f>
        <v>-0.8600000143051147</v>
      </c>
      <c r="AD154" s="203">
        <f>INDEX(DElVal,MATCH(CtryCode&amp;".distn."&amp;AD$10&amp;"ove.mean"&amp;AD$11,DElKey,0),MATCH($D154,DElVar,0))</f>
        <v>-0.8600000143051147</v>
      </c>
      <c r="AE154" s="203">
        <f>INDEX(DElVal,MATCH(CtryCode&amp;".distn."&amp;AE$10&amp;"ove.mean"&amp;AE$11,DElKey,0),MATCH($D154,DElVar,0))</f>
        <v>-0.8600000143051147</v>
      </c>
      <c r="AF154" s="203">
        <f>INDEX(DElVal,MATCH(CtryCode&amp;".distn."&amp;AF$10&amp;"ove.mean"&amp;AF$11,DElKey,0),MATCH($D154,DElVar,0))</f>
        <v>-0.8600000143051147</v>
      </c>
      <c r="AG154" s="203">
        <f>INDEX(DElVal,MATCH(CtryCode&amp;".distn."&amp;AG$10&amp;"ove.mean"&amp;AG$11,DElKey,0),MATCH($D154,DElVar,0))</f>
        <v>-0.8623199462890625</v>
      </c>
      <c r="AH154" s="203">
        <f>INDEX(DElVal,MATCH(CtryCode&amp;".distn."&amp;AH$10&amp;"ove.mean"&amp;AH$11,DElKey,0),MATCH($D154,DElVar,0))</f>
        <v>-0.8623199462890625</v>
      </c>
      <c r="AI154" s="203">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8">
        <f>IF(AND(L$44=1,L$43=$B157),0,L$55*IF(LEFT(L$18,3)="Yes",(1+L$55)^L133,1))</f>
        <v>0.0</v>
      </c>
      <c r="M157" s="203">
        <f>IF(AND(M$44=1,M$43=$B157),0,M$55*IF(LEFT(M$18,3)="Yes",(1+M$55)^M133,1))</f>
        <v>0.0</v>
      </c>
      <c r="N157" s="203">
        <f>IF(AND(N$44=1,N$43=$B157),0,N$55*IF(LEFT(N$18,3)="Yes",(1+N$55)^N133,1))</f>
        <v>0.0</v>
      </c>
      <c r="O157" s="203">
        <f>IF(AND(O$44=1,O$43=$B157),0,O$55*IF(LEFT(O$18,3)="Yes",(1+O$55)^O133,1))</f>
        <v>0.0</v>
      </c>
      <c r="P157" s="203">
        <f>IF(AND(P$44=1,P$43=$B157),0,P$55*IF(LEFT(P$18,3)="Yes",(1+P$55)^P133,1))</f>
        <v>0.0</v>
      </c>
      <c r="Q157" s="203">
        <f>IF(AND(Q$44=1,Q$43=$B157),0,Q$55*IF(LEFT(Q$18,3)="Yes",(1+Q$55)^Q133,1))</f>
        <v>0.0</v>
      </c>
      <c r="R157" s="203">
        <f>IF(AND(R$44=1,R$43=$B157),0,R$55*IF(LEFT(R$18,3)="Yes",(1+R$55)^R133,1))</f>
        <v>0.0</v>
      </c>
      <c r="S157" s="203">
        <f>IF(AND(S$44=1,S$43=$B157),0,S$55*IF(LEFT(S$18,3)="Yes",(1+S$55)^S133,1))</f>
        <v>0.0</v>
      </c>
      <c r="T157" s="203">
        <f>IF(AND(T$44=1,T$43=$B157),0,T$55*IF(LEFT(T$18,3)="Yes",(1+T$55)^T133,1))</f>
        <v>0.0</v>
      </c>
      <c r="U157" s="203">
        <f>IF(AND(U$44=1,U$43=$B157),0,U$55*IF(LEFT(U$18,3)="Yes",(1+U$55)^U133,1))</f>
        <v>0.0</v>
      </c>
      <c r="V157" s="203">
        <f>IF(AND(V$44=1,V$43=$B157),0,V$55*IF(LEFT(V$18,3)="Yes",(1+V$55)^V133,1))</f>
        <v>0.0</v>
      </c>
      <c r="W157" s="207" t="str">
        <f>IF(X$5=K$5,SUM(Y157:AI157)-SUM(L157:V157),"")</f>
        <v/>
      </c>
      <c r="X157" s="9" t="str">
        <f>LOWER(CtryCode)&amp;".distn."&amp;$A157&amp;IF($B157="","","."&amp;$B157)&amp;IF($C157="","",".dec."&amp;$C157)&amp;"."&amp;X$5</f>
        <v>egy.distn.fac.coa.2</v>
      </c>
      <c r="Y157" s="208">
        <f>IF(AND(Y$44=1,Y$43=$B157),0,Y$55*IF(LEFT(Y$18,3)="Yes",(1+Y$55)^Y133,1))</f>
        <v>0.1339167582590011</v>
      </c>
      <c r="Z157" s="203">
        <f>IF(AND(Z$44=1,Z$43=$B157),0,Z$55*IF(LEFT(Z$18,3)="Yes",(1+Z$55)^Z133,1))</f>
        <v>0.13383722245381932</v>
      </c>
      <c r="AA157" s="203">
        <f>IF(AND(AA$44=1,AA$43=$B157),0,AA$55*IF(LEFT(AA$18,3)="Yes",(1+AA$55)^AA133,1))</f>
        <v>0.13383722245381932</v>
      </c>
      <c r="AB157" s="203">
        <f>IF(AND(AB$44=1,AB$43=$B157),0,AB$55*IF(LEFT(AB$18,3)="Yes",(1+AB$55)^AB133,1))</f>
        <v>0.13383722245381932</v>
      </c>
      <c r="AC157" s="203">
        <f>IF(AND(AC$44=1,AC$43=$B157),0,AC$55*IF(LEFT(AC$18,3)="Yes",(1+AC$55)^AC133,1))</f>
        <v>0.1339538783935609</v>
      </c>
      <c r="AD157" s="203">
        <f>IF(AND(AD$44=1,AD$43=$B157),0,AD$55*IF(LEFT(AD$18,3)="Yes",(1+AD$55)^AD133,1))</f>
        <v>0.1339538783935609</v>
      </c>
      <c r="AE157" s="203">
        <f>IF(AND(AE$44=1,AE$43=$B157),0,AE$55*IF(LEFT(AE$18,3)="Yes",(1+AE$55)^AE133,1))</f>
        <v>0.1339538783935609</v>
      </c>
      <c r="AF157" s="203">
        <f>IF(AND(AF$44=1,AF$43=$B157),0,AF$55*IF(LEFT(AF$18,3)="Yes",(1+AF$55)^AF133,1))</f>
        <v>0.1339538783935609</v>
      </c>
      <c r="AG157" s="203">
        <f>IF(AND(AG$44=1,AG$43=$B157),0,AG$55*IF(LEFT(AG$18,3)="Yes",(1+AG$55)^AG133,1))</f>
        <v>0.1339468333031371</v>
      </c>
      <c r="AH157" s="203">
        <f>IF(AND(AH$44=1,AH$43=$B157),0,AH$55*IF(LEFT(AH$18,3)="Yes",(1+AH$55)^AH133,1))</f>
        <v>0.1339468333031371</v>
      </c>
      <c r="AI157" s="203">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8">
        <f>IF(AND(L$44=1,L$43=$B158),0,L$56*IF(LEFT(L$18,3)="Yes",(1+L$56)^L134,1))</f>
        <v>0.0</v>
      </c>
      <c r="M158" s="203">
        <f>IF(AND(M$44=1,M$43=$B158),0,M$56*IF(LEFT(M$18,3)="Yes",(1+M$56)^M134,1))</f>
        <v>0.0</v>
      </c>
      <c r="N158" s="203">
        <f>IF(AND(N$44=1,N$43=$B158),0,N$56*IF(LEFT(N$18,3)="Yes",(1+N$56)^N134,1))</f>
        <v>0.0</v>
      </c>
      <c r="O158" s="203">
        <f>IF(AND(O$44=1,O$43=$B158),0,O$56*IF(LEFT(O$18,3)="Yes",(1+O$56)^O134,1))</f>
        <v>0.0</v>
      </c>
      <c r="P158" s="203">
        <f>IF(AND(P$44=1,P$43=$B158),0,P$56*IF(LEFT(P$18,3)="Yes",(1+P$56)^P134,1))</f>
        <v>0.0</v>
      </c>
      <c r="Q158" s="203">
        <f>IF(AND(Q$44=1,Q$43=$B158),0,Q$56*IF(LEFT(Q$18,3)="Yes",(1+Q$56)^Q134,1))</f>
        <v>0.0</v>
      </c>
      <c r="R158" s="203">
        <f>IF(AND(R$44=1,R$43=$B158),0,R$56*IF(LEFT(R$18,3)="Yes",(1+R$56)^R134,1))</f>
        <v>0.0</v>
      </c>
      <c r="S158" s="203">
        <f>IF(AND(S$44=1,S$43=$B158),0,S$56*IF(LEFT(S$18,3)="Yes",(1+S$56)^S134,1))</f>
        <v>0.0</v>
      </c>
      <c r="T158" s="203">
        <f>IF(AND(T$44=1,T$43=$B158),0,T$56*IF(LEFT(T$18,3)="Yes",(1+T$56)^T134,1))</f>
        <v>0.0</v>
      </c>
      <c r="U158" s="203">
        <f>IF(AND(U$44=1,U$43=$B158),0,U$56*IF(LEFT(U$18,3)="Yes",(1+U$56)^U134,1))</f>
        <v>0.0</v>
      </c>
      <c r="V158" s="203">
        <f>IF(AND(V$44=1,V$43=$B158),0,V$56*IF(LEFT(V$18,3)="Yes",(1+V$56)^V134,1))</f>
        <v>0.0</v>
      </c>
      <c r="W158" s="207" t="str">
        <f>IF(X$5=K$5,SUM(Y158:AI158)-SUM(L158:V158),"")</f>
        <v/>
      </c>
      <c r="X158" s="9" t="str">
        <f>LOWER(CtryCode)&amp;".distn."&amp;$A158&amp;IF($B158="","","."&amp;$B158)&amp;IF($C158="","",".dec."&amp;$C158)&amp;"."&amp;X$5</f>
        <v>egy.distn.fac.ely.2</v>
      </c>
      <c r="Y158" s="208">
        <f>IF(AND(Y$44=1,Y$43=$B158),0,Y$56*IF(LEFT(Y$18,3)="Yes",(1+Y$56)^Y134,1))</f>
        <v>0.16390871612226401</v>
      </c>
      <c r="Z158" s="203">
        <f>IF(AND(Z$44=1,Z$43=$B158),0,Z$56*IF(LEFT(Z$18,3)="Yes",(1+Z$56)^Z134,1))</f>
        <v>0.16378850470590128</v>
      </c>
      <c r="AA158" s="203">
        <f>IF(AND(AA$44=1,AA$43=$B158),0,AA$56*IF(LEFT(AA$18,3)="Yes",(1+AA$56)^AA134,1))</f>
        <v>0.16378850470590128</v>
      </c>
      <c r="AB158" s="203">
        <f>IF(AND(AB$44=1,AB$43=$B158),0,AB$56*IF(LEFT(AB$18,3)="Yes",(1+AB$56)^AB134,1))</f>
        <v>0.16378850470590128</v>
      </c>
      <c r="AC158" s="203">
        <f>IF(AND(AC$44=1,AC$43=$B158),0,AC$56*IF(LEFT(AC$18,3)="Yes",(1+AC$56)^AC134,1))</f>
        <v>0.1639648257024807</v>
      </c>
      <c r="AD158" s="203">
        <f>IF(AND(AD$44=1,AD$43=$B158),0,AD$56*IF(LEFT(AD$18,3)="Yes",(1+AD$56)^AD134,1))</f>
        <v>0.1639648257024807</v>
      </c>
      <c r="AE158" s="203">
        <f>IF(AND(AE$44=1,AE$43=$B158),0,AE$56*IF(LEFT(AE$18,3)="Yes",(1+AE$56)^AE134,1))</f>
        <v>0.1639648257024807</v>
      </c>
      <c r="AF158" s="203">
        <f>IF(AND(AF$44=1,AF$43=$B158),0,AF$56*IF(LEFT(AF$18,3)="Yes",(1+AF$56)^AF134,1))</f>
        <v>0.1639648257024807</v>
      </c>
      <c r="AG158" s="203">
        <f>IF(AND(AG$44=1,AG$43=$B158),0,AG$56*IF(LEFT(AG$18,3)="Yes",(1+AG$56)^AG134,1))</f>
        <v>0.16395417629353243</v>
      </c>
      <c r="AH158" s="203">
        <f>IF(AND(AH$44=1,AH$43=$B158),0,AH$56*IF(LEFT(AH$18,3)="Yes",(1+AH$56)^AH134,1))</f>
        <v>0.16395417629353243</v>
      </c>
      <c r="AI158" s="203">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8">
        <f>IF(AND(L$44=1,L$43=$B159),0,L$57*IF(LEFT(L$18,3)="Yes",(1+L$57)^L135,1))</f>
        <v>0.0</v>
      </c>
      <c r="M159" s="203">
        <f>IF(AND(M$44=1,M$43=$B159),0,M$57*IF(LEFT(M$18,3)="Yes",(1+M$57)^M135,1))</f>
        <v>0.0</v>
      </c>
      <c r="N159" s="203">
        <f>IF(AND(N$44=1,N$43=$B159),0,N$57*IF(LEFT(N$18,3)="Yes",(1+N$57)^N135,1))</f>
        <v>0.0</v>
      </c>
      <c r="O159" s="203">
        <f>IF(AND(O$44=1,O$43=$B159),0,O$57*IF(LEFT(O$18,3)="Yes",(1+O$57)^O135,1))</f>
        <v>0.0</v>
      </c>
      <c r="P159" s="203">
        <f>IF(AND(P$44=1,P$43=$B159),0,P$57*IF(LEFT(P$18,3)="Yes",(1+P$57)^P135,1))</f>
        <v>0.0</v>
      </c>
      <c r="Q159" s="203">
        <f>IF(AND(Q$44=1,Q$43=$B159),0,Q$57*IF(LEFT(Q$18,3)="Yes",(1+Q$57)^Q135,1))</f>
        <v>0.0</v>
      </c>
      <c r="R159" s="203">
        <f>IF(AND(R$44=1,R$43=$B159),0,R$57*IF(LEFT(R$18,3)="Yes",(1+R$57)^R135,1))</f>
        <v>0.0</v>
      </c>
      <c r="S159" s="203">
        <f>IF(AND(S$44=1,S$43=$B159),0,S$57*IF(LEFT(S$18,3)="Yes",(1+S$57)^S135,1))</f>
        <v>0.0</v>
      </c>
      <c r="T159" s="203">
        <f>IF(AND(T$44=1,T$43=$B159),0,T$57*IF(LEFT(T$18,3)="Yes",(1+T$57)^T135,1))</f>
        <v>0.0</v>
      </c>
      <c r="U159" s="203">
        <f>IF(AND(U$44=1,U$43=$B159),0,U$57*IF(LEFT(U$18,3)="Yes",(1+U$57)^U135,1))</f>
        <v>0.0</v>
      </c>
      <c r="V159" s="203">
        <f>IF(AND(V$44=1,V$43=$B159),0,V$57*IF(LEFT(V$18,3)="Yes",(1+V$57)^V135,1))</f>
        <v>0.0</v>
      </c>
      <c r="W159" s="207" t="str">
        <f>IF(X$5=K$5,SUM(Y159:AI159)-SUM(L159:V159),"")</f>
        <v/>
      </c>
      <c r="X159" s="9" t="str">
        <f>LOWER(CtryCode)&amp;".distn."&amp;$A159&amp;IF($B159="","","."&amp;$B159)&amp;IF($C159="","",".dec."&amp;$C159)&amp;"."&amp;X$5</f>
        <v>egy.distn.fac.nga.2</v>
      </c>
      <c r="Y159" s="208">
        <f>IF(AND(Y$44=1,Y$43=$B159),0,Y$57*IF(LEFT(Y$18,3)="Yes",(1+Y$57)^Y135,1))</f>
        <v>0.3469642738510103</v>
      </c>
      <c r="Z159" s="203">
        <f>IF(AND(Z$44=1,Z$43=$B159),0,Z$57*IF(LEFT(Z$18,3)="Yes",(1+Z$57)^Z135,1))</f>
        <v>0.34639486203767145</v>
      </c>
      <c r="AA159" s="203">
        <f>IF(AND(AA$44=1,AA$43=$B159),0,AA$57*IF(LEFT(AA$18,3)="Yes",(1+AA$57)^AA135,1))</f>
        <v>0.34639486203767145</v>
      </c>
      <c r="AB159" s="203">
        <f>IF(AND(AB$44=1,AB$43=$B159),0,AB$57*IF(LEFT(AB$18,3)="Yes",(1+AB$57)^AB135,1))</f>
        <v>0.34639486203767145</v>
      </c>
      <c r="AC159" s="203">
        <f>IF(AND(AC$44=1,AC$43=$B159),0,AC$57*IF(LEFT(AC$18,3)="Yes",(1+AC$57)^AC135,1))</f>
        <v>0.34723022823468147</v>
      </c>
      <c r="AD159" s="203">
        <f>IF(AND(AD$44=1,AD$43=$B159),0,AD$57*IF(LEFT(AD$18,3)="Yes",(1+AD$57)^AD135,1))</f>
        <v>0.34723022823468147</v>
      </c>
      <c r="AE159" s="203">
        <f>IF(AND(AE$44=1,AE$43=$B159),0,AE$57*IF(LEFT(AE$18,3)="Yes",(1+AE$57)^AE135,1))</f>
        <v>0.34723022823468147</v>
      </c>
      <c r="AF159" s="203">
        <f>IF(AND(AF$44=1,AF$43=$B159),0,AF$57*IF(LEFT(AF$18,3)="Yes",(1+AF$57)^AF135,1))</f>
        <v>0.34723022823468147</v>
      </c>
      <c r="AG159" s="203">
        <f>IF(AND(AG$44=1,AG$43=$B159),0,AG$57*IF(LEFT(AG$18,3)="Yes",(1+AG$57)^AG135,1))</f>
        <v>0.34717974232088783</v>
      </c>
      <c r="AH159" s="203">
        <f>IF(AND(AH$44=1,AH$43=$B159),0,AH$57*IF(LEFT(AH$18,3)="Yes",(1+AH$57)^AH135,1))</f>
        <v>0.34717974232088783</v>
      </c>
      <c r="AI159" s="203">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8">
        <f>IF(AND(L$44=1,L$43=$B160),0,L$58*IF(LEFT(L$18,3)="Yes",(1+L$58)^L136,1))</f>
        <v>0.0</v>
      </c>
      <c r="M160" s="203">
        <f>IF(AND(M$44=1,M$43=$B160),0,M$58*IF(LEFT(M$18,3)="Yes",(1+M$58)^M136,1))</f>
        <v>0.0</v>
      </c>
      <c r="N160" s="203">
        <f>IF(AND(N$44=1,N$43=$B160),0,N$58*IF(LEFT(N$18,3)="Yes",(1+N$58)^N136,1))</f>
        <v>0.0</v>
      </c>
      <c r="O160" s="203">
        <f>IF(AND(O$44=1,O$43=$B160),0,O$58*IF(LEFT(O$18,3)="Yes",(1+O$58)^O136,1))</f>
        <v>0.0</v>
      </c>
      <c r="P160" s="203">
        <f>IF(AND(P$44=1,P$43=$B160),0,P$58*IF(LEFT(P$18,3)="Yes",(1+P$58)^P136,1))</f>
        <v>0.0</v>
      </c>
      <c r="Q160" s="203">
        <f>IF(AND(Q$44=1,Q$43=$B160),0,Q$58*IF(LEFT(Q$18,3)="Yes",(1+Q$58)^Q136,1))</f>
        <v>0.0</v>
      </c>
      <c r="R160" s="203">
        <f>IF(AND(R$44=1,R$43=$B160),0,R$58*IF(LEFT(R$18,3)="Yes",(1+R$58)^R136,1))</f>
        <v>0.0</v>
      </c>
      <c r="S160" s="203">
        <f>IF(AND(S$44=1,S$43=$B160),0,S$58*IF(LEFT(S$18,3)="Yes",(1+S$58)^S136,1))</f>
        <v>0.0</v>
      </c>
      <c r="T160" s="203">
        <f>IF(AND(T$44=1,T$43=$B160),0,T$58*IF(LEFT(T$18,3)="Yes",(1+T$58)^T136,1))</f>
        <v>0.0</v>
      </c>
      <c r="U160" s="203">
        <f>IF(AND(U$44=1,U$43=$B160),0,U$58*IF(LEFT(U$18,3)="Yes",(1+U$58)^U136,1))</f>
        <v>0.0</v>
      </c>
      <c r="V160" s="203">
        <f>IF(AND(V$44=1,V$43=$B160),0,V$58*IF(LEFT(V$18,3)="Yes",(1+V$58)^V136,1))</f>
        <v>0.0</v>
      </c>
      <c r="W160" s="207" t="str">
        <f>IF(X$5=K$5,SUM(Y160:AI160)-SUM(L160:V160),"")</f>
        <v/>
      </c>
      <c r="X160" s="9" t="str">
        <f>LOWER(CtryCode)&amp;".distn."&amp;$A160&amp;IF($B160="","","."&amp;$B160)&amp;IF($C160="","",".dec."&amp;$C160)&amp;"."&amp;X$5</f>
        <v>egy.distn.fac.oil.2</v>
      </c>
      <c r="Y160" s="208">
        <f>IF(AND(Y$44=1,Y$43=$B160),0,Y$58*IF(LEFT(Y$18,3)="Yes",(1+Y$58)^Y136,1))</f>
        <v>0.3054176397337858</v>
      </c>
      <c r="Z160" s="203">
        <f>IF(AND(Z$44=1,Z$43=$B160),0,Z$58*IF(LEFT(Z$18,3)="Yes",(1+Z$58)^Z136,1))</f>
        <v>0.30498204597387024</v>
      </c>
      <c r="AA160" s="203">
        <f>IF(AND(AA$44=1,AA$43=$B160),0,AA$58*IF(LEFT(AA$18,3)="Yes",(1+AA$58)^AA136,1))</f>
        <v>0.30498204597387024</v>
      </c>
      <c r="AB160" s="203">
        <f>IF(AND(AB$44=1,AB$43=$B160),0,AB$58*IF(LEFT(AB$18,3)="Yes",(1+AB$58)^AB136,1))</f>
        <v>0.30498204597387024</v>
      </c>
      <c r="AC160" s="203">
        <f>IF(AND(AC$44=1,AC$43=$B160),0,AC$58*IF(LEFT(AC$18,3)="Yes",(1+AC$58)^AC136,1))</f>
        <v>0.3056210598035556</v>
      </c>
      <c r="AD160" s="203">
        <f>IF(AND(AD$44=1,AD$43=$B160),0,AD$58*IF(LEFT(AD$18,3)="Yes",(1+AD$58)^AD136,1))</f>
        <v>0.3056210598035556</v>
      </c>
      <c r="AE160" s="203">
        <f>IF(AND(AE$44=1,AE$43=$B160),0,AE$58*IF(LEFT(AE$18,3)="Yes",(1+AE$58)^AE136,1))</f>
        <v>0.3056210598035556</v>
      </c>
      <c r="AF160" s="203">
        <f>IF(AND(AF$44=1,AF$43=$B160),0,AF$58*IF(LEFT(AF$18,3)="Yes",(1+AF$58)^AF136,1))</f>
        <v>0.3056210598035556</v>
      </c>
      <c r="AG160" s="203">
        <f>IF(AND(AG$44=1,AG$43=$B160),0,AG$58*IF(LEFT(AG$18,3)="Yes",(1+AG$58)^AG136,1))</f>
        <v>0.30558244630039844</v>
      </c>
      <c r="AH160" s="203">
        <f>IF(AND(AH$44=1,AH$43=$B160),0,AH$58*IF(LEFT(AH$18,3)="Yes",(1+AH$58)^AH136,1))</f>
        <v>0.30558244630039844</v>
      </c>
      <c r="AI160" s="203">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8">
        <f>IF(AND(L$44=1,L$43=$B161),0,L$59*IF(LEFT(L$18,3)="Yes",(1+L$59)^L137,1))</f>
        <v>0.0</v>
      </c>
      <c r="M161" s="203">
        <f>IF(AND(M$44=1,M$43=$B161),0,M$59*IF(LEFT(M$18,3)="Yes",(1+M$59)^M137,1))</f>
        <v>0.0</v>
      </c>
      <c r="N161" s="203">
        <f>IF(AND(N$44=1,N$43=$B161),0,N$59*IF(LEFT(N$18,3)="Yes",(1+N$59)^N137,1))</f>
        <v>0.0</v>
      </c>
      <c r="O161" s="203">
        <f>IF(AND(O$44=1,O$43=$B161),0,O$59*IF(LEFT(O$18,3)="Yes",(1+O$59)^O137,1))</f>
        <v>0.0</v>
      </c>
      <c r="P161" s="203">
        <f>IF(AND(P$44=1,P$43=$B161),0,P$59*IF(LEFT(P$18,3)="Yes",(1+P$59)^P137,1))</f>
        <v>0.0</v>
      </c>
      <c r="Q161" s="203">
        <f>IF(AND(Q$44=1,Q$43=$B161),0,Q$59*IF(LEFT(Q$18,3)="Yes",(1+Q$59)^Q137,1))</f>
        <v>0.0</v>
      </c>
      <c r="R161" s="203">
        <f>IF(AND(R$44=1,R$43=$B161),0,R$59*IF(LEFT(R$18,3)="Yes",(1+R$59)^R137,1))</f>
        <v>0.0</v>
      </c>
      <c r="S161" s="203">
        <f>IF(AND(S$44=1,S$43=$B161),0,S$59*IF(LEFT(S$18,3)="Yes",(1+S$59)^S137,1))</f>
        <v>0.0</v>
      </c>
      <c r="T161" s="203">
        <f>IF(AND(T$44=1,T$43=$B161),0,T$59*IF(LEFT(T$18,3)="Yes",(1+T$59)^T137,1))</f>
        <v>0.0</v>
      </c>
      <c r="U161" s="203">
        <f>IF(AND(U$44=1,U$43=$B161),0,U$59*IF(LEFT(U$18,3)="Yes",(1+U$59)^U137,1))</f>
        <v>0.0</v>
      </c>
      <c r="V161" s="203">
        <f>IF(AND(V$44=1,V$43=$B161),0,V$59*IF(LEFT(V$18,3)="Yes",(1+V$59)^V137,1))</f>
        <v>0.0</v>
      </c>
      <c r="W161" s="207" t="str">
        <f>IF(X$5=K$5,SUM(Y161:AI161)-SUM(L161:V161),"")</f>
        <v/>
      </c>
      <c r="X161" s="9" t="str">
        <f>LOWER(CtryCode)&amp;".distn."&amp;$A161&amp;IF($B161="","","."&amp;$B161)&amp;IF($C161="","",".dec."&amp;$C161)&amp;"."&amp;X$5</f>
        <v>egy.distn.fac.gso.2</v>
      </c>
      <c r="Y161" s="208">
        <f>IF(AND(Y$44=1,Y$43=$B161),0,Y$59*IF(LEFT(Y$18,3)="Yes",(1+Y$59)^Y137,1))</f>
        <v>0.12511224843181343</v>
      </c>
      <c r="Z161" s="203">
        <f>IF(AND(Z$44=1,Z$43=$B161),0,Z$59*IF(LEFT(Z$18,3)="Yes",(1+Z$59)^Z137,1))</f>
        <v>0.12462247929129107</v>
      </c>
      <c r="AA161" s="203">
        <f>IF(AND(AA$44=1,AA$43=$B161),0,AA$59*IF(LEFT(AA$18,3)="Yes",(1+AA$59)^AA137,1))</f>
        <v>0.12462247929129107</v>
      </c>
      <c r="AB161" s="203">
        <f>IF(AND(AB$44=1,AB$43=$B161),0,AB$59*IF(LEFT(AB$18,3)="Yes",(1+AB$59)^AB137,1))</f>
        <v>0.12462247929129107</v>
      </c>
      <c r="AC161" s="203">
        <f>IF(AND(AC$44=1,AC$43=$B161),0,AC$59*IF(LEFT(AC$18,3)="Yes",(1+AC$59)^AC137,1))</f>
        <v>0.12533910150057842</v>
      </c>
      <c r="AD161" s="203">
        <f>IF(AND(AD$44=1,AD$43=$B161),0,AD$59*IF(LEFT(AD$18,3)="Yes",(1+AD$59)^AD137,1))</f>
        <v>0.12533910150057842</v>
      </c>
      <c r="AE161" s="203">
        <f>IF(AND(AE$44=1,AE$43=$B161),0,AE$59*IF(LEFT(AE$18,3)="Yes",(1+AE$59)^AE137,1))</f>
        <v>0.12533910150057842</v>
      </c>
      <c r="AF161" s="203">
        <f>IF(AND(AF$44=1,AF$43=$B161),0,AF$59*IF(LEFT(AF$18,3)="Yes",(1+AF$59)^AF137,1))</f>
        <v>0.12533910150057842</v>
      </c>
      <c r="AG161" s="203">
        <f>IF(AND(AG$44=1,AG$43=$B161),0,AG$59*IF(LEFT(AG$18,3)="Yes",(1+AG$59)^AG137,1))</f>
        <v>0.12530092462298204</v>
      </c>
      <c r="AH161" s="203">
        <f>IF(AND(AH$44=1,AH$43=$B161),0,AH$59*IF(LEFT(AH$18,3)="Yes",(1+AH$59)^AH137,1))</f>
        <v>0.12530092462298204</v>
      </c>
      <c r="AI161" s="203">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8">
        <f>IF(AND(L$44=1,L$43=$B162),0,L$60*IF(LEFT(L$18,3)="Yes",(1+L$60)^L138,1))</f>
        <v>0.0</v>
      </c>
      <c r="M162" s="203">
        <f>IF(AND(M$44=1,M$43=$B162),0,M$60*IF(LEFT(M$18,3)="Yes",(1+M$60)^M138,1))</f>
        <v>0.0</v>
      </c>
      <c r="N162" s="203">
        <f>IF(AND(N$44=1,N$43=$B162),0,N$60*IF(LEFT(N$18,3)="Yes",(1+N$60)^N138,1))</f>
        <v>0.0</v>
      </c>
      <c r="O162" s="203">
        <f>IF(AND(O$44=1,O$43=$B162),0,O$60*IF(LEFT(O$18,3)="Yes",(1+O$60)^O138,1))</f>
        <v>0.0</v>
      </c>
      <c r="P162" s="203">
        <f>IF(AND(P$44=1,P$43=$B162),0,P$60*IF(LEFT(P$18,3)="Yes",(1+P$60)^P138,1))</f>
        <v>0.0</v>
      </c>
      <c r="Q162" s="203">
        <f>IF(AND(Q$44=1,Q$43=$B162),0,Q$60*IF(LEFT(Q$18,3)="Yes",(1+Q$60)^Q138,1))</f>
        <v>0.0</v>
      </c>
      <c r="R162" s="203">
        <f>IF(AND(R$44=1,R$43=$B162),0,R$60*IF(LEFT(R$18,3)="Yes",(1+R$60)^R138,1))</f>
        <v>0.0</v>
      </c>
      <c r="S162" s="203">
        <f>IF(AND(S$44=1,S$43=$B162),0,S$60*IF(LEFT(S$18,3)="Yes",(1+S$60)^S138,1))</f>
        <v>0.0</v>
      </c>
      <c r="T162" s="203">
        <f>IF(AND(T$44=1,T$43=$B162),0,T$60*IF(LEFT(T$18,3)="Yes",(1+T$60)^T138,1))</f>
        <v>0.0</v>
      </c>
      <c r="U162" s="203">
        <f>IF(AND(U$44=1,U$43=$B162),0,U$60*IF(LEFT(U$18,3)="Yes",(1+U$60)^U138,1))</f>
        <v>0.0</v>
      </c>
      <c r="V162" s="203">
        <f>IF(AND(V$44=1,V$43=$B162),0,V$60*IF(LEFT(V$18,3)="Yes",(1+V$60)^V138,1))</f>
        <v>0.0</v>
      </c>
      <c r="W162" s="207" t="str">
        <f>IF(X$5=K$5,SUM(Y162:AI162)-SUM(L162:V162),"")</f>
        <v/>
      </c>
      <c r="X162" s="9" t="str">
        <f>LOWER(CtryCode)&amp;".distn."&amp;$A162&amp;IF($B162="","","."&amp;$B162)&amp;IF($C162="","",".dec."&amp;$C162)&amp;"."&amp;X$5</f>
        <v>egy.distn.fac.die.2</v>
      </c>
      <c r="Y162" s="208">
        <f>IF(AND(Y$44=1,Y$43=$B162),0,Y$60*IF(LEFT(Y$18,3)="Yes",(1+Y$60)^Y138,1))</f>
        <v>0.18168588053734092</v>
      </c>
      <c r="Z162" s="203">
        <f>IF(AND(Z$44=1,Z$43=$B162),0,Z$60*IF(LEFT(Z$18,3)="Yes",(1+Z$60)^Z138,1))</f>
        <v>0.18063002942505502</v>
      </c>
      <c r="AA162" s="203">
        <f>IF(AND(AA$44=1,AA$43=$B162),0,AA$60*IF(LEFT(AA$18,3)="Yes",(1+AA$60)^AA138,1))</f>
        <v>0.18063002942505502</v>
      </c>
      <c r="AB162" s="203">
        <f>IF(AND(AB$44=1,AB$43=$B162),0,AB$60*IF(LEFT(AB$18,3)="Yes",(1+AB$60)^AB138,1))</f>
        <v>0.18063002942505502</v>
      </c>
      <c r="AC162" s="203">
        <f>IF(AND(AC$44=1,AC$43=$B162),0,AC$60*IF(LEFT(AC$18,3)="Yes",(1+AC$60)^AC138,1))</f>
        <v>0.18217561504809304</v>
      </c>
      <c r="AD162" s="203">
        <f>IF(AND(AD$44=1,AD$43=$B162),0,AD$60*IF(LEFT(AD$18,3)="Yes",(1+AD$60)^AD138,1))</f>
        <v>0.18217561504809304</v>
      </c>
      <c r="AE162" s="203">
        <f>IF(AND(AE$44=1,AE$43=$B162),0,AE$60*IF(LEFT(AE$18,3)="Yes",(1+AE$60)^AE138,1))</f>
        <v>0.18217561504809304</v>
      </c>
      <c r="AF162" s="203">
        <f>IF(AND(AF$44=1,AF$43=$B162),0,AF$60*IF(LEFT(AF$18,3)="Yes",(1+AF$60)^AF138,1))</f>
        <v>0.18217561504809304</v>
      </c>
      <c r="AG162" s="203">
        <f>IF(AND(AG$44=1,AG$43=$B162),0,AG$60*IF(LEFT(AG$18,3)="Yes",(1+AG$60)^AG138,1))</f>
        <v>0.18209316794517935</v>
      </c>
      <c r="AH162" s="203">
        <f>IF(AND(AH$44=1,AH$43=$B162),0,AH$60*IF(LEFT(AH$18,3)="Yes",(1+AH$60)^AH138,1))</f>
        <v>0.18209316794517935</v>
      </c>
      <c r="AI162" s="203">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8">
        <f>IF(AND(L$44=1,L$43=$B163),0,L$61*IF(LEFT(L$18,3)="Yes",(1+L$61)^L139,1))</f>
        <v>0.0</v>
      </c>
      <c r="M163" s="203">
        <f>IF(AND(M$44=1,M$43=$B163),0,M$61*IF(LEFT(M$18,3)="Yes",(1+M$61)^M139,1))</f>
        <v>0.0</v>
      </c>
      <c r="N163" s="203">
        <f>IF(AND(N$44=1,N$43=$B163),0,N$61*IF(LEFT(N$18,3)="Yes",(1+N$61)^N139,1))</f>
        <v>0.0</v>
      </c>
      <c r="O163" s="203">
        <f>IF(AND(O$44=1,O$43=$B163),0,O$61*IF(LEFT(O$18,3)="Yes",(1+O$61)^O139,1))</f>
        <v>0.0</v>
      </c>
      <c r="P163" s="203">
        <f>IF(AND(P$44=1,P$43=$B163),0,P$61*IF(LEFT(P$18,3)="Yes",(1+P$61)^P139,1))</f>
        <v>0.0</v>
      </c>
      <c r="Q163" s="203">
        <f>IF(AND(Q$44=1,Q$43=$B163),0,Q$61*IF(LEFT(Q$18,3)="Yes",(1+Q$61)^Q139,1))</f>
        <v>0.0</v>
      </c>
      <c r="R163" s="203">
        <f>IF(AND(R$44=1,R$43=$B163),0,R$61*IF(LEFT(R$18,3)="Yes",(1+R$61)^R139,1))</f>
        <v>0.0</v>
      </c>
      <c r="S163" s="203">
        <f>IF(AND(S$44=1,S$43=$B163),0,S$61*IF(LEFT(S$18,3)="Yes",(1+S$61)^S139,1))</f>
        <v>0.0</v>
      </c>
      <c r="T163" s="203">
        <f>IF(AND(T$44=1,T$43=$B163),0,T$61*IF(LEFT(T$18,3)="Yes",(1+T$61)^T139,1))</f>
        <v>0.0</v>
      </c>
      <c r="U163" s="203">
        <f>IF(AND(U$44=1,U$43=$B163),0,U$61*IF(LEFT(U$18,3)="Yes",(1+U$61)^U139,1))</f>
        <v>0.0</v>
      </c>
      <c r="V163" s="203">
        <f>IF(AND(V$44=1,V$43=$B163),0,V$61*IF(LEFT(V$18,3)="Yes",(1+V$61)^V139,1))</f>
        <v>0.0</v>
      </c>
      <c r="W163" s="207" t="str">
        <f>IF(X$5=K$5,SUM(Y163:AI163)-SUM(L163:V163),"")</f>
        <v/>
      </c>
      <c r="X163" s="9" t="str">
        <f>LOWER(CtryCode)&amp;".distn."&amp;$A163&amp;IF($B163="","","."&amp;$B163)&amp;IF($C163="","",".dec."&amp;$C163)&amp;"."&amp;X$5</f>
        <v>egy.distn.fac.ker.2</v>
      </c>
      <c r="Y163" s="208">
        <f>IF(AND(Y$44=1,Y$43=$B163),0,Y$61*IF(LEFT(Y$18,3)="Yes",(1+Y$61)^Y139,1))</f>
        <v>0.1793763118185859</v>
      </c>
      <c r="Z163" s="203">
        <f>IF(AND(Z$44=1,Z$43=$B163),0,Z$61*IF(LEFT(Z$18,3)="Yes",(1+Z$61)^Z139,1))</f>
        <v>0.1792316785012656</v>
      </c>
      <c r="AA163" s="203">
        <f>IF(AND(AA$44=1,AA$43=$B163),0,AA$61*IF(LEFT(AA$18,3)="Yes",(1+AA$61)^AA139,1))</f>
        <v>0.1792316785012656</v>
      </c>
      <c r="AB163" s="203">
        <f>IF(AND(AB$44=1,AB$43=$B163),0,AB$61*IF(LEFT(AB$18,3)="Yes",(1+AB$61)^AB139,1))</f>
        <v>0.1792316785012656</v>
      </c>
      <c r="AC163" s="203">
        <f>IF(AND(AC$44=1,AC$43=$B163),0,AC$61*IF(LEFT(AC$18,3)="Yes",(1+AC$61)^AC139,1))</f>
        <v>0.17944382411587326</v>
      </c>
      <c r="AD163" s="203">
        <f>IF(AND(AD$44=1,AD$43=$B163),0,AD$61*IF(LEFT(AD$18,3)="Yes",(1+AD$61)^AD139,1))</f>
        <v>0.17944382411587326</v>
      </c>
      <c r="AE163" s="203">
        <f>IF(AND(AE$44=1,AE$43=$B163),0,AE$61*IF(LEFT(AE$18,3)="Yes",(1+AE$61)^AE139,1))</f>
        <v>0.17944382411587326</v>
      </c>
      <c r="AF163" s="203">
        <f>IF(AND(AF$44=1,AF$43=$B163),0,AF$61*IF(LEFT(AF$18,3)="Yes",(1+AF$61)^AF139,1))</f>
        <v>0.17944382411587326</v>
      </c>
      <c r="AG163" s="203">
        <f>IF(AND(AG$44=1,AG$43=$B163),0,AG$61*IF(LEFT(AG$18,3)="Yes",(1+AG$61)^AG139,1))</f>
        <v>0.17943101033303094</v>
      </c>
      <c r="AH163" s="203">
        <f>IF(AND(AH$44=1,AH$43=$B163),0,AH$61*IF(LEFT(AH$18,3)="Yes",(1+AH$61)^AH139,1))</f>
        <v>0.17943101033303094</v>
      </c>
      <c r="AI163" s="203">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8">
        <f>IF(AND(L$44=1,L$43=$B164),0,L$62*IF(LEFT(L$18,3)="Yes",(1+L$62)^L140,1))</f>
        <v>0.0</v>
      </c>
      <c r="M164" s="203">
        <f>IF(AND(M$44=1,M$43=$B164),0,M$62*IF(LEFT(M$18,3)="Yes",(1+M$62)^M140,1))</f>
        <v>0.0</v>
      </c>
      <c r="N164" s="203">
        <f>IF(AND(N$44=1,N$43=$B164),0,N$62*IF(LEFT(N$18,3)="Yes",(1+N$62)^N140,1))</f>
        <v>0.0</v>
      </c>
      <c r="O164" s="203">
        <f>IF(AND(O$44=1,O$43=$B164),0,O$62*IF(LEFT(O$18,3)="Yes",(1+O$62)^O140,1))</f>
        <v>0.0</v>
      </c>
      <c r="P164" s="203">
        <f>IF(AND(P$44=1,P$43=$B164),0,P$62*IF(LEFT(P$18,3)="Yes",(1+P$62)^P140,1))</f>
        <v>0.0</v>
      </c>
      <c r="Q164" s="203">
        <f>IF(AND(Q$44=1,Q$43=$B164),0,Q$62*IF(LEFT(Q$18,3)="Yes",(1+Q$62)^Q140,1))</f>
        <v>0.0</v>
      </c>
      <c r="R164" s="203">
        <f>IF(AND(R$44=1,R$43=$B164),0,R$62*IF(LEFT(R$18,3)="Yes",(1+R$62)^R140,1))</f>
        <v>0.0</v>
      </c>
      <c r="S164" s="203">
        <f>IF(AND(S$44=1,S$43=$B164),0,S$62*IF(LEFT(S$18,3)="Yes",(1+S$62)^S140,1))</f>
        <v>0.0</v>
      </c>
      <c r="T164" s="203">
        <f>IF(AND(T$44=1,T$43=$B164),0,T$62*IF(LEFT(T$18,3)="Yes",(1+T$62)^T140,1))</f>
        <v>0.0</v>
      </c>
      <c r="U164" s="203">
        <f>IF(AND(U$44=1,U$43=$B164),0,U$62*IF(LEFT(U$18,3)="Yes",(1+U$62)^U140,1))</f>
        <v>0.0</v>
      </c>
      <c r="V164" s="203">
        <f>IF(AND(V$44=1,V$43=$B164),0,V$62*IF(LEFT(V$18,3)="Yes",(1+V$62)^V140,1))</f>
        <v>0.0</v>
      </c>
      <c r="W164" s="207" t="str">
        <f>IF(X$5=K$5,SUM(Y164:AI164)-SUM(L164:V164),"")</f>
        <v/>
      </c>
      <c r="X164" s="9" t="str">
        <f>LOWER(CtryCode)&amp;".distn."&amp;$A164&amp;IF($B164="","","."&amp;$B164)&amp;IF($C164="","",".dec."&amp;$C164)&amp;"."&amp;X$5</f>
        <v>egy.distn.fac.lpg.2</v>
      </c>
      <c r="Y164" s="208">
        <f>IF(AND(Y$44=1,Y$43=$B164),0,Y$62*IF(LEFT(Y$18,3)="Yes",(1+Y$62)^Y140,1))</f>
        <v>0.3035257680340036</v>
      </c>
      <c r="Z164" s="203">
        <f>IF(AND(Z$44=1,Z$43=$B164),0,Z$62*IF(LEFT(Z$18,3)="Yes",(1+Z$62)^Z140,1))</f>
        <v>0.3030958037154059</v>
      </c>
      <c r="AA164" s="203">
        <f>IF(AND(AA$44=1,AA$43=$B164),0,AA$62*IF(LEFT(AA$18,3)="Yes",(1+AA$62)^AA140,1))</f>
        <v>0.3030958037154059</v>
      </c>
      <c r="AB164" s="203">
        <f>IF(AND(AB$44=1,AB$43=$B164),0,AB$62*IF(LEFT(AB$18,3)="Yes",(1+AB$62)^AB140,1))</f>
        <v>0.3030958037154059</v>
      </c>
      <c r="AC164" s="203">
        <f>IF(AND(AC$44=1,AC$43=$B164),0,AC$62*IF(LEFT(AC$18,3)="Yes",(1+AC$62)^AC140,1))</f>
        <v>0.3037265577596421</v>
      </c>
      <c r="AD164" s="203">
        <f>IF(AND(AD$44=1,AD$43=$B164),0,AD$62*IF(LEFT(AD$18,3)="Yes",(1+AD$62)^AD140,1))</f>
        <v>0.3037265577596421</v>
      </c>
      <c r="AE164" s="203">
        <f>IF(AND(AE$44=1,AE$43=$B164),0,AE$62*IF(LEFT(AE$18,3)="Yes",(1+AE$62)^AE140,1))</f>
        <v>0.3037265577596421</v>
      </c>
      <c r="AF164" s="203">
        <f>IF(AND(AF$44=1,AF$43=$B164),0,AF$62*IF(LEFT(AF$18,3)="Yes",(1+AF$62)^AF140,1))</f>
        <v>0.3037265577596421</v>
      </c>
      <c r="AG164" s="203">
        <f>IF(AND(AG$44=1,AG$43=$B164),0,AG$62*IF(LEFT(AG$18,3)="Yes",(1+AG$62)^AG140,1))</f>
        <v>0.30368844362201053</v>
      </c>
      <c r="AH164" s="203">
        <f>IF(AND(AH$44=1,AH$43=$B164),0,AH$62*IF(LEFT(AH$18,3)="Yes",(1+AH$62)^AH140,1))</f>
        <v>0.30368844362201053</v>
      </c>
      <c r="AI164" s="203">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8">
        <f>L$113*IF(LEFT(L$18,3)="Yes",(1+L$113)^L141,1)</f>
        <v>0.0</v>
      </c>
      <c r="M165" s="203">
        <f>M$113*IF(LEFT(M$18,3)="Yes",(1+M$113)^M141,1)</f>
        <v>0.0</v>
      </c>
      <c r="N165" s="203">
        <f>N$113*IF(LEFT(N$18,3)="Yes",(1+N$113)^N141,1)</f>
        <v>0.0</v>
      </c>
      <c r="O165" s="203">
        <f>O$113*IF(LEFT(O$18,3)="Yes",(1+O$113)^O141,1)</f>
        <v>0.0</v>
      </c>
      <c r="P165" s="203">
        <f>P$113*IF(LEFT(P$18,3)="Yes",(1+P$113)^P141,1)</f>
        <v>0.0</v>
      </c>
      <c r="Q165" s="203">
        <f>Q$113*IF(LEFT(Q$18,3)="Yes",(1+Q$113)^Q141,1)</f>
        <v>0.0</v>
      </c>
      <c r="R165" s="203">
        <f>R$113*IF(LEFT(R$18,3)="Yes",(1+R$113)^R141,1)</f>
        <v>0.0</v>
      </c>
      <c r="S165" s="203">
        <f>S$113*IF(LEFT(S$18,3)="Yes",(1+S$113)^S141,1)</f>
        <v>0.0</v>
      </c>
      <c r="T165" s="203">
        <f>T$113*IF(LEFT(T$18,3)="Yes",(1+T$113)^T141,1)</f>
        <v>0.0</v>
      </c>
      <c r="U165" s="203">
        <f>U$113*IF(LEFT(U$18,3)="Yes",(1+U$113)^U141,1)</f>
        <v>0.0</v>
      </c>
      <c r="V165" s="203">
        <f>V$113*IF(LEFT(V$18,3)="Yes",(1+V$113)^V141,1)</f>
        <v>0.0</v>
      </c>
      <c r="W165" s="207" t="str">
        <f>IF(X$5=K$5,SUM(Y165:AI165)-SUM(L165:V165),"")</f>
        <v/>
      </c>
      <c r="X165" s="9" t="str">
        <f>LOWER(CtryCode)&amp;".distn."&amp;$A165&amp;IF($B165="","","."&amp;$B165)&amp;IF($C165="","",".dec."&amp;$C165)&amp;"."&amp;X$5</f>
        <v>egy.distn.fac.app.2</v>
      </c>
      <c r="Y165" s="209">
        <f>DFAC(Y$18,Y$113,Y141)</f>
        <v>0.002858159808829017</v>
      </c>
      <c r="Z165" s="209">
        <f>DFAC(Z$18,Z$113,Z141)</f>
        <v>0.002858140542753421</v>
      </c>
      <c r="AA165" s="209">
        <f>DFAC(AA$18,AA$113,AA141)</f>
        <v>0.002858140542753421</v>
      </c>
      <c r="AB165" s="209">
        <f>DFAC(AB$18,AB$113,AB141)</f>
        <v>0.002858140542753421</v>
      </c>
      <c r="AC165" s="209">
        <f>DFAC(AC$18,AC$113,AC141)</f>
        <v>0.0028581689543763266</v>
      </c>
      <c r="AD165" s="209">
        <f>DFAC(AD$18,AD$113,AD141)</f>
        <v>0.0028581689543763266</v>
      </c>
      <c r="AE165" s="209">
        <f>DFAC(AE$18,AE$113,AE141)</f>
        <v>0.0028581689543763266</v>
      </c>
      <c r="AF165" s="209">
        <f>DFAC(AF$18,AF$113,AF141)</f>
        <v>0.0028581689543763266</v>
      </c>
      <c r="AG165" s="209">
        <f>DFAC(AG$18,AG$113,AG141)</f>
        <v>0.002858166881422022</v>
      </c>
      <c r="AH165" s="209">
        <f>DFAC(AH$18,AH$113,AH141)</f>
        <v>0.002858166881422022</v>
      </c>
      <c r="AI165" s="209">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8">
        <f>L$114*IF(LEFT(L$18,3)="Yes",(1+L$114)^L142,1)</f>
        <v>0.0</v>
      </c>
      <c r="M166" s="203">
        <f>M$114*IF(LEFT(M$18,3)="Yes",(1+M$114)^M142,1)</f>
        <v>0.0</v>
      </c>
      <c r="N166" s="203">
        <f>N$114*IF(LEFT(N$18,3)="Yes",(1+N$114)^N142,1)</f>
        <v>0.0</v>
      </c>
      <c r="O166" s="203">
        <f>O$114*IF(LEFT(O$18,3)="Yes",(1+O$114)^O142,1)</f>
        <v>0.0</v>
      </c>
      <c r="P166" s="203">
        <f>P$114*IF(LEFT(P$18,3)="Yes",(1+P$114)^P142,1)</f>
        <v>0.0</v>
      </c>
      <c r="Q166" s="203">
        <f>Q$114*IF(LEFT(Q$18,3)="Yes",(1+Q$114)^Q142,1)</f>
        <v>0.0</v>
      </c>
      <c r="R166" s="203">
        <f>R$114*IF(LEFT(R$18,3)="Yes",(1+R$114)^R142,1)</f>
        <v>0.0</v>
      </c>
      <c r="S166" s="203">
        <f>S$114*IF(LEFT(S$18,3)="Yes",(1+S$114)^S142,1)</f>
        <v>0.0</v>
      </c>
      <c r="T166" s="203">
        <f>T$114*IF(LEFT(T$18,3)="Yes",(1+T$114)^T142,1)</f>
        <v>0.0</v>
      </c>
      <c r="U166" s="203">
        <f>U$114*IF(LEFT(U$18,3)="Yes",(1+U$114)^U142,1)</f>
        <v>0.0</v>
      </c>
      <c r="V166" s="203">
        <f>V$114*IF(LEFT(V$18,3)="Yes",(1+V$114)^V142,1)</f>
        <v>0.0</v>
      </c>
      <c r="W166" s="207" t="str">
        <f>IF(X$5=K$5,SUM(Y166:AI166)-SUM(L166:V166),"")</f>
        <v/>
      </c>
      <c r="X166" s="9" t="str">
        <f>LOWER(CtryCode)&amp;".distn."&amp;$A166&amp;IF($B166="","","."&amp;$B166)&amp;IF($C166="","",".dec."&amp;$C166)&amp;"."&amp;X$5</f>
        <v>egy.distn.fac.che.2</v>
      </c>
      <c r="Y166" s="209">
        <f>DFAC(Y$18,Y$114,Y142)</f>
        <v>0.006227606518471674</v>
      </c>
      <c r="Z166" s="209">
        <f>DFAC(Z$18,Z$114,Z142)</f>
        <v>0.006214622942101899</v>
      </c>
      <c r="AA166" s="209">
        <f>DFAC(AA$18,AA$114,AA142)</f>
        <v>0.006214622942101899</v>
      </c>
      <c r="AB166" s="209">
        <f>DFAC(AB$18,AB$114,AB142)</f>
        <v>0.006214622942101899</v>
      </c>
      <c r="AC166" s="209">
        <f>DFAC(AC$18,AC$114,AC142)</f>
        <v>0.0062333388651452356</v>
      </c>
      <c r="AD166" s="209">
        <f>DFAC(AD$18,AD$114,AD142)</f>
        <v>0.0062333388651452356</v>
      </c>
      <c r="AE166" s="209">
        <f>DFAC(AE$18,AE$114,AE142)</f>
        <v>0.0062333388651452356</v>
      </c>
      <c r="AF166" s="209">
        <f>DFAC(AF$18,AF$114,AF142)</f>
        <v>0.0062333388651452356</v>
      </c>
      <c r="AG166" s="209">
        <f>DFAC(AG$18,AG$114,AG142)</f>
        <v>0.0062329663413344056</v>
      </c>
      <c r="AH166" s="209">
        <f>DFAC(AH$18,AH$114,AH142)</f>
        <v>0.0062329663413344056</v>
      </c>
      <c r="AI166" s="209">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8">
        <f>L$115*IF(LEFT(L$18,3)="Yes",(1+L$115)^L143,1)</f>
        <v>0.0</v>
      </c>
      <c r="M167" s="203">
        <f>M$115*IF(LEFT(M$18,3)="Yes",(1+M$115)^M143,1)</f>
        <v>0.0</v>
      </c>
      <c r="N167" s="203">
        <f>N$115*IF(LEFT(N$18,3)="Yes",(1+N$115)^N143,1)</f>
        <v>0.0</v>
      </c>
      <c r="O167" s="203">
        <f>O$115*IF(LEFT(O$18,3)="Yes",(1+O$115)^O143,1)</f>
        <v>0.0</v>
      </c>
      <c r="P167" s="203">
        <f>P$115*IF(LEFT(P$18,3)="Yes",(1+P$115)^P143,1)</f>
        <v>0.0</v>
      </c>
      <c r="Q167" s="203">
        <f>Q$115*IF(LEFT(Q$18,3)="Yes",(1+Q$115)^Q143,1)</f>
        <v>0.0</v>
      </c>
      <c r="R167" s="203">
        <f>R$115*IF(LEFT(R$18,3)="Yes",(1+R$115)^R143,1)</f>
        <v>0.0</v>
      </c>
      <c r="S167" s="203">
        <f>S$115*IF(LEFT(S$18,3)="Yes",(1+S$115)^S143,1)</f>
        <v>0.0</v>
      </c>
      <c r="T167" s="203">
        <f>T$115*IF(LEFT(T$18,3)="Yes",(1+T$115)^T143,1)</f>
        <v>0.0</v>
      </c>
      <c r="U167" s="203">
        <f>U$115*IF(LEFT(U$18,3)="Yes",(1+U$115)^U143,1)</f>
        <v>0.0</v>
      </c>
      <c r="V167" s="203">
        <f>V$115*IF(LEFT(V$18,3)="Yes",(1+V$115)^V143,1)</f>
        <v>0.0</v>
      </c>
      <c r="W167" s="207" t="str">
        <f>IF(X$5=K$5,SUM(Y167:AI167)-SUM(L167:V167),"")</f>
        <v/>
      </c>
      <c r="X167" s="9" t="str">
        <f>LOWER(CtryCode)&amp;".distn."&amp;$A167&amp;IF($B167="","","."&amp;$B167)&amp;IF($C167="","",".dec."&amp;$C167)&amp;"."&amp;X$5</f>
        <v>egy.distn.fac.clo.2</v>
      </c>
      <c r="Y167" s="209">
        <f>DFAC(Y$18,Y$115,Y143)</f>
        <v>0.0011710926494548164</v>
      </c>
      <c r="Z167" s="209">
        <f>DFAC(Z$18,Z$115,Z143)</f>
        <v>0.001171091269420558</v>
      </c>
      <c r="AA167" s="209">
        <f>DFAC(AA$18,AA$115,AA143)</f>
        <v>0.001171091269420558</v>
      </c>
      <c r="AB167" s="209">
        <f>DFAC(AB$18,AB$115,AB143)</f>
        <v>0.001171091269420558</v>
      </c>
      <c r="AC167" s="209">
        <f>DFAC(AC$18,AC$115,AC143)</f>
        <v>0.0011710932649025417</v>
      </c>
      <c r="AD167" s="209">
        <f>DFAC(AD$18,AD$115,AD143)</f>
        <v>0.0011710932649025417</v>
      </c>
      <c r="AE167" s="209">
        <f>DFAC(AE$18,AE$115,AE143)</f>
        <v>0.0011710932649025417</v>
      </c>
      <c r="AF167" s="209">
        <f>DFAC(AF$18,AF$115,AF143)</f>
        <v>0.0011710932649025417</v>
      </c>
      <c r="AG167" s="209">
        <f>DFAC(AG$18,AG$115,AG143)</f>
        <v>0.0011710932088115041</v>
      </c>
      <c r="AH167" s="209">
        <f>DFAC(AH$18,AH$115,AH143)</f>
        <v>0.0011710932088115041</v>
      </c>
      <c r="AI167" s="209">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8">
        <f>L$116*IF(LEFT(L$18,3)="Yes",(1+L$116)^L144,1)</f>
        <v>0.0</v>
      </c>
      <c r="M168" s="203">
        <f>M$116*IF(LEFT(M$18,3)="Yes",(1+M$116)^M144,1)</f>
        <v>0.0</v>
      </c>
      <c r="N168" s="203">
        <f>N$116*IF(LEFT(N$18,3)="Yes",(1+N$116)^N144,1)</f>
        <v>0.0</v>
      </c>
      <c r="O168" s="203">
        <f>O$116*IF(LEFT(O$18,3)="Yes",(1+O$116)^O144,1)</f>
        <v>0.0</v>
      </c>
      <c r="P168" s="203">
        <f>P$116*IF(LEFT(P$18,3)="Yes",(1+P$116)^P144,1)</f>
        <v>0.0</v>
      </c>
      <c r="Q168" s="203">
        <f>Q$116*IF(LEFT(Q$18,3)="Yes",(1+Q$116)^Q144,1)</f>
        <v>0.0</v>
      </c>
      <c r="R168" s="203">
        <f>R$116*IF(LEFT(R$18,3)="Yes",(1+R$116)^R144,1)</f>
        <v>0.0</v>
      </c>
      <c r="S168" s="203">
        <f>S$116*IF(LEFT(S$18,3)="Yes",(1+S$116)^S144,1)</f>
        <v>0.0</v>
      </c>
      <c r="T168" s="203">
        <f>T$116*IF(LEFT(T$18,3)="Yes",(1+T$116)^T144,1)</f>
        <v>0.0</v>
      </c>
      <c r="U168" s="203">
        <f>U$116*IF(LEFT(U$18,3)="Yes",(1+U$116)^U144,1)</f>
        <v>0.0</v>
      </c>
      <c r="V168" s="203">
        <f>V$116*IF(LEFT(V$18,3)="Yes",(1+V$116)^V144,1)</f>
        <v>0.0</v>
      </c>
      <c r="W168" s="207" t="str">
        <f>IF(X$5=K$5,SUM(Y168:AI168)-SUM(L168:V168),"")</f>
        <v/>
      </c>
      <c r="X168" s="9" t="str">
        <f>LOWER(CtryCode)&amp;".distn."&amp;$A168&amp;IF($B168="","","."&amp;$B168)&amp;IF($C168="","",".dec."&amp;$C168)&amp;"."&amp;X$5</f>
        <v>egy.distn.fac.com.2</v>
      </c>
      <c r="Y168" s="209">
        <f>DFAC(Y$18,Y$116,Y144)</f>
        <v>0.00044140610339194364</v>
      </c>
      <c r="Z168" s="209">
        <f>DFAC(Z$18,Z$116,Z144)</f>
        <v>0.0004414002825772262</v>
      </c>
      <c r="AA168" s="209">
        <f>DFAC(AA$18,AA$116,AA144)</f>
        <v>0.0004414002825772262</v>
      </c>
      <c r="AB168" s="209">
        <f>DFAC(AB$18,AB$116,AB144)</f>
        <v>0.0004414002825772262</v>
      </c>
      <c r="AC168" s="209">
        <f>DFAC(AC$18,AC$116,AC144)</f>
        <v>0.0004414087918070469</v>
      </c>
      <c r="AD168" s="209">
        <f>DFAC(AD$18,AD$116,AD144)</f>
        <v>0.0004414087918070469</v>
      </c>
      <c r="AE168" s="209">
        <f>DFAC(AE$18,AE$116,AE144)</f>
        <v>0.0004414087918070469</v>
      </c>
      <c r="AF168" s="209">
        <f>DFAC(AF$18,AF$116,AF144)</f>
        <v>0.0004414087918070469</v>
      </c>
      <c r="AG168" s="209">
        <f>DFAC(AG$18,AG$116,AG144)</f>
        <v>0.0004414083397158943</v>
      </c>
      <c r="AH168" s="209">
        <f>DFAC(AH$18,AH$116,AH144)</f>
        <v>0.0004414083397158943</v>
      </c>
      <c r="AI168" s="209">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8">
        <f>L$117*IF(LEFT(L$18,3)="Yes",(1+L$117)^L145,1)</f>
        <v>0.0</v>
      </c>
      <c r="M169" s="203">
        <f>M$117*IF(LEFT(M$18,3)="Yes",(1+M$117)^M145,1)</f>
        <v>0.0</v>
      </c>
      <c r="N169" s="203">
        <f>N$117*IF(LEFT(N$18,3)="Yes",(1+N$117)^N145,1)</f>
        <v>0.0</v>
      </c>
      <c r="O169" s="203">
        <f>O$117*IF(LEFT(O$18,3)="Yes",(1+O$117)^O145,1)</f>
        <v>0.0</v>
      </c>
      <c r="P169" s="203">
        <f>P$117*IF(LEFT(P$18,3)="Yes",(1+P$117)^P145,1)</f>
        <v>0.0</v>
      </c>
      <c r="Q169" s="203">
        <f>Q$117*IF(LEFT(Q$18,3)="Yes",(1+Q$117)^Q145,1)</f>
        <v>0.0</v>
      </c>
      <c r="R169" s="203">
        <f>R$117*IF(LEFT(R$18,3)="Yes",(1+R$117)^R145,1)</f>
        <v>0.0</v>
      </c>
      <c r="S169" s="203">
        <f>S$117*IF(LEFT(S$18,3)="Yes",(1+S$117)^S145,1)</f>
        <v>0.0</v>
      </c>
      <c r="T169" s="203">
        <f>T$117*IF(LEFT(T$18,3)="Yes",(1+T$117)^T145,1)</f>
        <v>0.0</v>
      </c>
      <c r="U169" s="203">
        <f>U$117*IF(LEFT(U$18,3)="Yes",(1+U$117)^U145,1)</f>
        <v>0.0</v>
      </c>
      <c r="V169" s="203">
        <f>V$117*IF(LEFT(V$18,3)="Yes",(1+V$117)^V145,1)</f>
        <v>0.0</v>
      </c>
      <c r="W169" s="207" t="str">
        <f>IF(X$5=K$5,SUM(Y169:AI169)-SUM(L169:V169),"")</f>
        <v/>
      </c>
      <c r="X169" s="9" t="str">
        <f>LOWER(CtryCode)&amp;".distn."&amp;$A169&amp;IF($B169="","","."&amp;$B169)&amp;IF($C169="","",".dec."&amp;$C169)&amp;"."&amp;X$5</f>
        <v>egy.distn.fac.edu.2</v>
      </c>
      <c r="Y169" s="209">
        <f>DFAC(Y$18,Y$117,Y145)</f>
        <v>0.0010702634990449394</v>
      </c>
      <c r="Z169" s="209">
        <f>DFAC(Z$18,Z$117,Z145)</f>
        <v>0.0010702581539400984</v>
      </c>
      <c r="AA169" s="209">
        <f>DFAC(AA$18,AA$117,AA145)</f>
        <v>0.0010702581539400984</v>
      </c>
      <c r="AB169" s="209">
        <f>DFAC(AB$18,AB$117,AB145)</f>
        <v>0.0010702581539400984</v>
      </c>
      <c r="AC169" s="209">
        <f>DFAC(AC$18,AC$117,AC145)</f>
        <v>0.0010702661339463636</v>
      </c>
      <c r="AD169" s="209">
        <f>DFAC(AD$18,AD$117,AD145)</f>
        <v>0.0010702661339463636</v>
      </c>
      <c r="AE169" s="209">
        <f>DFAC(AE$18,AE$117,AE145)</f>
        <v>0.0010702661339463636</v>
      </c>
      <c r="AF169" s="209">
        <f>DFAC(AF$18,AF$117,AF145)</f>
        <v>0.0010702661339463636</v>
      </c>
      <c r="AG169" s="209">
        <f>DFAC(AG$18,AG$117,AG145)</f>
        <v>0.0010702653308760704</v>
      </c>
      <c r="AH169" s="209">
        <f>DFAC(AH$18,AH$117,AH145)</f>
        <v>0.0010702653308760704</v>
      </c>
      <c r="AI169" s="209">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8">
        <f>L$118*IF(LEFT(L$18,3)="Yes",(1+L$118)^L146,1)</f>
        <v>0.0</v>
      </c>
      <c r="M170" s="203">
        <f>M$118*IF(LEFT(M$18,3)="Yes",(1+M$118)^M146,1)</f>
        <v>0.0</v>
      </c>
      <c r="N170" s="203">
        <f>N$118*IF(LEFT(N$18,3)="Yes",(1+N$118)^N146,1)</f>
        <v>0.0</v>
      </c>
      <c r="O170" s="203">
        <f>O$118*IF(LEFT(O$18,3)="Yes",(1+O$118)^O146,1)</f>
        <v>0.0</v>
      </c>
      <c r="P170" s="203">
        <f>P$118*IF(LEFT(P$18,3)="Yes",(1+P$118)^P146,1)</f>
        <v>0.0</v>
      </c>
      <c r="Q170" s="203">
        <f>Q$118*IF(LEFT(Q$18,3)="Yes",(1+Q$118)^Q146,1)</f>
        <v>0.0</v>
      </c>
      <c r="R170" s="203">
        <f>R$118*IF(LEFT(R$18,3)="Yes",(1+R$118)^R146,1)</f>
        <v>0.0</v>
      </c>
      <c r="S170" s="203">
        <f>S$118*IF(LEFT(S$18,3)="Yes",(1+S$118)^S146,1)</f>
        <v>0.0</v>
      </c>
      <c r="T170" s="203">
        <f>T$118*IF(LEFT(T$18,3)="Yes",(1+T$118)^T146,1)</f>
        <v>0.0</v>
      </c>
      <c r="U170" s="203">
        <f>U$118*IF(LEFT(U$18,3)="Yes",(1+U$118)^U146,1)</f>
        <v>0.0</v>
      </c>
      <c r="V170" s="203">
        <f>V$118*IF(LEFT(V$18,3)="Yes",(1+V$118)^V146,1)</f>
        <v>0.0</v>
      </c>
      <c r="W170" s="207" t="str">
        <f>IF(X$5=K$5,SUM(Y170:AI170)-SUM(L170:V170),"")</f>
        <v/>
      </c>
      <c r="X170" s="9" t="str">
        <f>LOWER(CtryCode)&amp;".distn."&amp;$A170&amp;IF($B170="","","."&amp;$B170)&amp;IF($C170="","",".dec."&amp;$C170)&amp;"."&amp;X$5</f>
        <v>egy.distn.fac.food.2</v>
      </c>
      <c r="Y170" s="209">
        <f>DFAC(Y$18,Y$118,Y146)</f>
        <v>0.0011967029230189059</v>
      </c>
      <c r="Z170" s="209">
        <f>DFAC(Z$18,Z$118,Z146)</f>
        <v>0.0011966081361817404</v>
      </c>
      <c r="AA170" s="209">
        <f>DFAC(AA$18,AA$118,AA146)</f>
        <v>0.0011966081361817404</v>
      </c>
      <c r="AB170" s="209">
        <f>DFAC(AB$18,AB$118,AB146)</f>
        <v>0.0011966081361817404</v>
      </c>
      <c r="AC170" s="209">
        <f>DFAC(AC$18,AC$118,AC146)</f>
        <v>0.001196752342356901</v>
      </c>
      <c r="AD170" s="209">
        <f>DFAC(AD$18,AD$118,AD146)</f>
        <v>0.001196752342356901</v>
      </c>
      <c r="AE170" s="209">
        <f>DFAC(AE$18,AE$118,AE146)</f>
        <v>0.001196752342356901</v>
      </c>
      <c r="AF170" s="209">
        <f>DFAC(AF$18,AF$118,AF146)</f>
        <v>0.001196752342356901</v>
      </c>
      <c r="AG170" s="209">
        <f>DFAC(AG$18,AG$118,AG146)</f>
        <v>0.0011967318228404988</v>
      </c>
      <c r="AH170" s="209">
        <f>DFAC(AH$18,AH$118,AH146)</f>
        <v>0.0011967318228404988</v>
      </c>
      <c r="AI170" s="209">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8">
        <f>L$119*IF(LEFT(L$18,3)="Yes",(1+L$119)^L147,1)</f>
        <v>0.0</v>
      </c>
      <c r="M171" s="203">
        <f>M$119*IF(LEFT(M$18,3)="Yes",(1+M$119)^M147,1)</f>
        <v>0.0</v>
      </c>
      <c r="N171" s="203">
        <f>N$119*IF(LEFT(N$18,3)="Yes",(1+N$119)^N147,1)</f>
        <v>0.0</v>
      </c>
      <c r="O171" s="203">
        <f>O$119*IF(LEFT(O$18,3)="Yes",(1+O$119)^O147,1)</f>
        <v>0.0</v>
      </c>
      <c r="P171" s="203">
        <f>P$119*IF(LEFT(P$18,3)="Yes",(1+P$119)^P147,1)</f>
        <v>0.0</v>
      </c>
      <c r="Q171" s="203">
        <f>Q$119*IF(LEFT(Q$18,3)="Yes",(1+Q$119)^Q147,1)</f>
        <v>0.0</v>
      </c>
      <c r="R171" s="203">
        <f>R$119*IF(LEFT(R$18,3)="Yes",(1+R$119)^R147,1)</f>
        <v>0.0</v>
      </c>
      <c r="S171" s="203">
        <f>S$119*IF(LEFT(S$18,3)="Yes",(1+S$119)^S147,1)</f>
        <v>0.0</v>
      </c>
      <c r="T171" s="203">
        <f>T$119*IF(LEFT(T$18,3)="Yes",(1+T$119)^T147,1)</f>
        <v>0.0</v>
      </c>
      <c r="U171" s="203">
        <f>U$119*IF(LEFT(U$18,3)="Yes",(1+U$119)^U147,1)</f>
        <v>0.0</v>
      </c>
      <c r="V171" s="203">
        <f>V$119*IF(LEFT(V$18,3)="Yes",(1+V$119)^V147,1)</f>
        <v>0.0</v>
      </c>
      <c r="W171" s="207" t="str">
        <f>IF(X$5=K$5,SUM(Y171:AI171)-SUM(L171:V171),"")</f>
        <v/>
      </c>
      <c r="X171" s="9" t="str">
        <f>LOWER(CtryCode)&amp;".distn."&amp;$A171&amp;IF($B171="","","."&amp;$B171)&amp;IF($C171="","",".dec."&amp;$C171)&amp;"."&amp;X$5</f>
        <v>egy.distn.fac.hea.2</v>
      </c>
      <c r="Y171" s="209">
        <f>DFAC(Y$18,Y$119,Y147)</f>
        <v>0.001270762750818652</v>
      </c>
      <c r="Z171" s="209">
        <f>DFAC(Z$18,Z$119,Z147)</f>
        <v>0.0012702847902021008</v>
      </c>
      <c r="AA171" s="209">
        <f>DFAC(AA$18,AA$119,AA147)</f>
        <v>0.0012702847902021008</v>
      </c>
      <c r="AB171" s="209">
        <f>DFAC(AB$18,AB$119,AB147)</f>
        <v>0.0012702847902021008</v>
      </c>
      <c r="AC171" s="209">
        <f>DFAC(AC$18,AC$119,AC147)</f>
        <v>0.0012709741038209384</v>
      </c>
      <c r="AD171" s="209">
        <f>DFAC(AD$18,AD$119,AD147)</f>
        <v>0.0012709741038209384</v>
      </c>
      <c r="AE171" s="209">
        <f>DFAC(AE$18,AE$119,AE147)</f>
        <v>0.0012709741038209384</v>
      </c>
      <c r="AF171" s="209">
        <f>DFAC(AF$18,AF$119,AF147)</f>
        <v>0.0012709741038209384</v>
      </c>
      <c r="AG171" s="209">
        <f>DFAC(AG$18,AG$119,AG147)</f>
        <v>0.001270959036058657</v>
      </c>
      <c r="AH171" s="209">
        <f>DFAC(AH$18,AH$119,AH147)</f>
        <v>0.001270959036058657</v>
      </c>
      <c r="AI171" s="209">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8">
        <f>L$120*IF(LEFT(L$18,3)="Yes",(1+L$120)^L148,1)</f>
        <v>0.0</v>
      </c>
      <c r="M172" s="203">
        <f>M$120*IF(LEFT(M$18,3)="Yes",(1+M$120)^M148,1)</f>
        <v>0.0</v>
      </c>
      <c r="N172" s="203">
        <f>N$120*IF(LEFT(N$18,3)="Yes",(1+N$120)^N148,1)</f>
        <v>0.0</v>
      </c>
      <c r="O172" s="203">
        <f>O$120*IF(LEFT(O$18,3)="Yes",(1+O$120)^O148,1)</f>
        <v>0.0</v>
      </c>
      <c r="P172" s="203">
        <f>P$120*IF(LEFT(P$18,3)="Yes",(1+P$120)^P148,1)</f>
        <v>0.0</v>
      </c>
      <c r="Q172" s="203">
        <f>Q$120*IF(LEFT(Q$18,3)="Yes",(1+Q$120)^Q148,1)</f>
        <v>0.0</v>
      </c>
      <c r="R172" s="203">
        <f>R$120*IF(LEFT(R$18,3)="Yes",(1+R$120)^R148,1)</f>
        <v>0.0</v>
      </c>
      <c r="S172" s="203">
        <f>S$120*IF(LEFT(S$18,3)="Yes",(1+S$120)^S148,1)</f>
        <v>0.0</v>
      </c>
      <c r="T172" s="203">
        <f>T$120*IF(LEFT(T$18,3)="Yes",(1+T$120)^T148,1)</f>
        <v>0.0</v>
      </c>
      <c r="U172" s="203">
        <f>U$120*IF(LEFT(U$18,3)="Yes",(1+U$120)^U148,1)</f>
        <v>0.0</v>
      </c>
      <c r="V172" s="203">
        <f>V$120*IF(LEFT(V$18,3)="Yes",(1+V$120)^V148,1)</f>
        <v>0.0</v>
      </c>
      <c r="W172" s="207" t="str">
        <f>IF(X$5=K$5,SUM(Y172:AI172)-SUM(L172:V172),"")</f>
        <v/>
      </c>
      <c r="X172" s="9" t="str">
        <f>LOWER(CtryCode)&amp;".distn."&amp;$A172&amp;IF($B172="","","."&amp;$B172)&amp;IF($C172="","",".dec."&amp;$C172)&amp;"."&amp;X$5</f>
        <v>egy.distn.fac.hou.2</v>
      </c>
      <c r="Y172" s="209">
        <f>DFAC(Y$18,Y$120,Y148)</f>
        <v>0.0009896865038453064</v>
      </c>
      <c r="Z172" s="209">
        <f>DFAC(Z$18,Z$120,Z148)</f>
        <v>0.0009896823236633713</v>
      </c>
      <c r="AA172" s="209">
        <f>DFAC(AA$18,AA$120,AA148)</f>
        <v>0.0009896823236633713</v>
      </c>
      <c r="AB172" s="209">
        <f>DFAC(AB$18,AB$120,AB148)</f>
        <v>0.0009896823236633713</v>
      </c>
      <c r="AC172" s="209">
        <f>DFAC(AC$18,AC$120,AC148)</f>
        <v>0.0009896884539332864</v>
      </c>
      <c r="AD172" s="209">
        <f>DFAC(AD$18,AD$120,AD148)</f>
        <v>0.0009896884539332864</v>
      </c>
      <c r="AE172" s="209">
        <f>DFAC(AE$18,AE$120,AE148)</f>
        <v>0.0009896884539332864</v>
      </c>
      <c r="AF172" s="209">
        <f>DFAC(AF$18,AF$120,AF148)</f>
        <v>0.0009896884539332864</v>
      </c>
      <c r="AG172" s="209">
        <f>DFAC(AG$18,AG$120,AG148)</f>
        <v>0.0009896880838641882</v>
      </c>
      <c r="AH172" s="209">
        <f>DFAC(AH$18,AH$120,AH148)</f>
        <v>0.0009896880838641882</v>
      </c>
      <c r="AI172" s="209">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8">
        <f>L$121*IF(LEFT(L$18,3)="Yes",(1+L$121)^L149,1)</f>
        <v>0.0</v>
      </c>
      <c r="M173" s="203">
        <f>M$121*IF(LEFT(M$18,3)="Yes",(1+M$121)^M149,1)</f>
        <v>0.0</v>
      </c>
      <c r="N173" s="203">
        <f>N$121*IF(LEFT(N$18,3)="Yes",(1+N$121)^N149,1)</f>
        <v>0.0</v>
      </c>
      <c r="O173" s="203">
        <f>O$121*IF(LEFT(O$18,3)="Yes",(1+O$121)^O149,1)</f>
        <v>0.0</v>
      </c>
      <c r="P173" s="203">
        <f>P$121*IF(LEFT(P$18,3)="Yes",(1+P$121)^P149,1)</f>
        <v>0.0</v>
      </c>
      <c r="Q173" s="203">
        <f>Q$121*IF(LEFT(Q$18,3)="Yes",(1+Q$121)^Q149,1)</f>
        <v>0.0</v>
      </c>
      <c r="R173" s="203">
        <f>R$121*IF(LEFT(R$18,3)="Yes",(1+R$121)^R149,1)</f>
        <v>0.0</v>
      </c>
      <c r="S173" s="203">
        <f>S$121*IF(LEFT(S$18,3)="Yes",(1+S$121)^S149,1)</f>
        <v>0.0</v>
      </c>
      <c r="T173" s="203">
        <f>T$121*IF(LEFT(T$18,3)="Yes",(1+T$121)^T149,1)</f>
        <v>0.0</v>
      </c>
      <c r="U173" s="203">
        <f>U$121*IF(LEFT(U$18,3)="Yes",(1+U$121)^U149,1)</f>
        <v>0.0</v>
      </c>
      <c r="V173" s="203">
        <f>V$121*IF(LEFT(V$18,3)="Yes",(1+V$121)^V149,1)</f>
        <v>0.0</v>
      </c>
      <c r="W173" s="207" t="str">
        <f>IF(X$5=K$5,SUM(Y173:AI173)-SUM(L173:V173),"")</f>
        <v/>
      </c>
      <c r="X173" s="9" t="str">
        <f>LOWER(CtryCode)&amp;".distn."&amp;$A173&amp;IF($B173="","","."&amp;$B173)&amp;IF($C173="","",".dec."&amp;$C173)&amp;"."&amp;X$5</f>
        <v>egy.distn.fac.oth.2</v>
      </c>
      <c r="Y173" s="209">
        <f>DFAC(Y$18,Y$121,Y149)</f>
        <v>0.0005169994511373965</v>
      </c>
      <c r="Z173" s="209">
        <f>DFAC(Z$18,Z$121,Z149)</f>
        <v>0.0005169102297448824</v>
      </c>
      <c r="AA173" s="209">
        <f>DFAC(AA$18,AA$121,AA149)</f>
        <v>0.0005169102297448824</v>
      </c>
      <c r="AB173" s="209">
        <f>DFAC(AB$18,AB$121,AB149)</f>
        <v>0.0005169102297448824</v>
      </c>
      <c r="AC173" s="209">
        <f>DFAC(AC$18,AC$121,AC149)</f>
        <v>0.0005170387887675879</v>
      </c>
      <c r="AD173" s="209">
        <f>DFAC(AD$18,AD$121,AD149)</f>
        <v>0.0005170387887675879</v>
      </c>
      <c r="AE173" s="209">
        <f>DFAC(AE$18,AE$121,AE149)</f>
        <v>0.0005170387887675879</v>
      </c>
      <c r="AF173" s="209">
        <f>DFAC(AF$18,AF$121,AF149)</f>
        <v>0.0005170387887675879</v>
      </c>
      <c r="AG173" s="209">
        <f>DFAC(AG$18,AG$121,AG149)</f>
        <v>0.000517036233370249</v>
      </c>
      <c r="AH173" s="209">
        <f>DFAC(AH$18,AH$121,AH149)</f>
        <v>0.000517036233370249</v>
      </c>
      <c r="AI173" s="209">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8">
        <f>L$122*IF(LEFT(L$18,3)="Yes",(1+L$122)^L150,1)</f>
        <v>0.0</v>
      </c>
      <c r="M174" s="203">
        <f>M$122*IF(LEFT(M$18,3)="Yes",(1+M$122)^M150,1)</f>
        <v>0.0</v>
      </c>
      <c r="N174" s="203">
        <f>N$122*IF(LEFT(N$18,3)="Yes",(1+N$122)^N150,1)</f>
        <v>0.0</v>
      </c>
      <c r="O174" s="203">
        <f>O$122*IF(LEFT(O$18,3)="Yes",(1+O$122)^O150,1)</f>
        <v>0.0</v>
      </c>
      <c r="P174" s="203">
        <f>P$122*IF(LEFT(P$18,3)="Yes",(1+P$122)^P150,1)</f>
        <v>0.0</v>
      </c>
      <c r="Q174" s="203">
        <f>Q$122*IF(LEFT(Q$18,3)="Yes",(1+Q$122)^Q150,1)</f>
        <v>0.0</v>
      </c>
      <c r="R174" s="203">
        <f>R$122*IF(LEFT(R$18,3)="Yes",(1+R$122)^R150,1)</f>
        <v>0.0</v>
      </c>
      <c r="S174" s="203">
        <f>S$122*IF(LEFT(S$18,3)="Yes",(1+S$122)^S150,1)</f>
        <v>0.0</v>
      </c>
      <c r="T174" s="203">
        <f>T$122*IF(LEFT(T$18,3)="Yes",(1+T$122)^T150,1)</f>
        <v>0.0</v>
      </c>
      <c r="U174" s="203">
        <f>U$122*IF(LEFT(U$18,3)="Yes",(1+U$122)^U150,1)</f>
        <v>0.0</v>
      </c>
      <c r="V174" s="203">
        <f>V$122*IF(LEFT(V$18,3)="Yes",(1+V$122)^V150,1)</f>
        <v>0.0</v>
      </c>
      <c r="W174" s="207" t="str">
        <f>IF(X$5=K$5,SUM(Y174:AI174)-SUM(L174:V174),"")</f>
        <v/>
      </c>
      <c r="X174" s="9" t="str">
        <f>LOWER(CtryCode)&amp;".distn."&amp;$A174&amp;IF($B174="","","."&amp;$B174)&amp;IF($C174="","",".dec."&amp;$C174)&amp;"."&amp;X$5</f>
        <v>egy.distn.fac.pap.2</v>
      </c>
      <c r="Y174" s="209">
        <f>DFAC(Y$18,Y$122,Y150)</f>
        <v>0.002112319844540596</v>
      </c>
      <c r="Z174" s="209">
        <f>DFAC(Z$18,Z$122,Z150)</f>
        <v>0.0021108292476994953</v>
      </c>
      <c r="AA174" s="209">
        <f>DFAC(AA$18,AA$122,AA150)</f>
        <v>0.0021108292476994953</v>
      </c>
      <c r="AB174" s="209">
        <f>DFAC(AB$18,AB$122,AB150)</f>
        <v>0.0021108292476994953</v>
      </c>
      <c r="AC174" s="209">
        <f>DFAC(AC$18,AC$122,AC150)</f>
        <v>0.0021129772998707413</v>
      </c>
      <c r="AD174" s="209">
        <f>DFAC(AD$18,AD$122,AD150)</f>
        <v>0.0021129772998707413</v>
      </c>
      <c r="AE174" s="209">
        <f>DFAC(AE$18,AE$122,AE150)</f>
        <v>0.0021129772998707413</v>
      </c>
      <c r="AF174" s="209">
        <f>DFAC(AF$18,AF$122,AF150)</f>
        <v>0.0021129772998707413</v>
      </c>
      <c r="AG174" s="209">
        <f>DFAC(AG$18,AG$122,AG150)</f>
        <v>0.0021129345864619752</v>
      </c>
      <c r="AH174" s="209">
        <f>DFAC(AH$18,AH$122,AH150)</f>
        <v>0.0021129345864619752</v>
      </c>
      <c r="AI174" s="209">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8">
        <f>L$123*IF(LEFT(L$18,3)="Yes",(1+L$123)^L151,1)</f>
        <v>0.0</v>
      </c>
      <c r="M175" s="203">
        <f>M$123*IF(LEFT(M$18,3)="Yes",(1+M$123)^M151,1)</f>
        <v>0.0</v>
      </c>
      <c r="N175" s="203">
        <f>N$123*IF(LEFT(N$18,3)="Yes",(1+N$123)^N151,1)</f>
        <v>0.0</v>
      </c>
      <c r="O175" s="203">
        <f>O$123*IF(LEFT(O$18,3)="Yes",(1+O$123)^O151,1)</f>
        <v>0.0</v>
      </c>
      <c r="P175" s="203">
        <f>P$123*IF(LEFT(P$18,3)="Yes",(1+P$123)^P151,1)</f>
        <v>0.0</v>
      </c>
      <c r="Q175" s="203">
        <f>Q$123*IF(LEFT(Q$18,3)="Yes",(1+Q$123)^Q151,1)</f>
        <v>0.0</v>
      </c>
      <c r="R175" s="203">
        <f>R$123*IF(LEFT(R$18,3)="Yes",(1+R$123)^R151,1)</f>
        <v>0.0</v>
      </c>
      <c r="S175" s="203">
        <f>S$123*IF(LEFT(S$18,3)="Yes",(1+S$123)^S151,1)</f>
        <v>0.0</v>
      </c>
      <c r="T175" s="203">
        <f>T$123*IF(LEFT(T$18,3)="Yes",(1+T$123)^T151,1)</f>
        <v>0.0</v>
      </c>
      <c r="U175" s="203">
        <f>U$123*IF(LEFT(U$18,3)="Yes",(1+U$123)^U151,1)</f>
        <v>0.0</v>
      </c>
      <c r="V175" s="203">
        <f>V$123*IF(LEFT(V$18,3)="Yes",(1+V$123)^V151,1)</f>
        <v>0.0</v>
      </c>
      <c r="W175" s="207" t="str">
        <f>IF(X$5=K$5,SUM(Y175:AI175)-SUM(L175:V175),"")</f>
        <v/>
      </c>
      <c r="X175" s="9" t="str">
        <f>LOWER(CtryCode)&amp;".distn."&amp;$A175&amp;IF($B175="","","."&amp;$B175)&amp;IF($C175="","",".dec."&amp;$C175)&amp;"."&amp;X$5</f>
        <v>egy.distn.fac.pha.2</v>
      </c>
      <c r="Y175" s="209">
        <f>DFAC(Y$18,Y$123,Y151)</f>
        <v>0.0022926892910962735</v>
      </c>
      <c r="Z175" s="209">
        <f>DFAC(Z$18,Z$123,Z151)</f>
        <v>0.0022911326856636673</v>
      </c>
      <c r="AA175" s="209">
        <f>DFAC(AA$18,AA$123,AA151)</f>
        <v>0.0022911326856636673</v>
      </c>
      <c r="AB175" s="209">
        <f>DFAC(AB$18,AB$123,AB151)</f>
        <v>0.0022911326856636673</v>
      </c>
      <c r="AC175" s="209">
        <f>DFAC(AC$18,AC$123,AC151)</f>
        <v>0.002293377768550044</v>
      </c>
      <c r="AD175" s="209">
        <f>DFAC(AD$18,AD$123,AD151)</f>
        <v>0.002293377768550044</v>
      </c>
      <c r="AE175" s="209">
        <f>DFAC(AE$18,AE$123,AE151)</f>
        <v>0.002293377768550044</v>
      </c>
      <c r="AF175" s="209">
        <f>DFAC(AF$18,AF$123,AF151)</f>
        <v>0.002293377768550044</v>
      </c>
      <c r="AG175" s="209">
        <f>DFAC(AG$18,AG$123,AG151)</f>
        <v>0.0022933286826146335</v>
      </c>
      <c r="AH175" s="209">
        <f>DFAC(AH$18,AH$123,AH151)</f>
        <v>0.0022933286826146335</v>
      </c>
      <c r="AI175" s="209">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8">
        <f>L$124*IF(LEFT(L$18,3)="Yes",(1+L$124)^L152,1)</f>
        <v>0.0</v>
      </c>
      <c r="M176" s="203">
        <f>M$124*IF(LEFT(M$18,3)="Yes",(1+M$124)^M152,1)</f>
        <v>0.0</v>
      </c>
      <c r="N176" s="203">
        <f>N$124*IF(LEFT(N$18,3)="Yes",(1+N$124)^N152,1)</f>
        <v>0.0</v>
      </c>
      <c r="O176" s="203">
        <f>O$124*IF(LEFT(O$18,3)="Yes",(1+O$124)^O152,1)</f>
        <v>0.0</v>
      </c>
      <c r="P176" s="203">
        <f>P$124*IF(LEFT(P$18,3)="Yes",(1+P$124)^P152,1)</f>
        <v>0.0</v>
      </c>
      <c r="Q176" s="203">
        <f>Q$124*IF(LEFT(Q$18,3)="Yes",(1+Q$124)^Q152,1)</f>
        <v>0.0</v>
      </c>
      <c r="R176" s="203">
        <f>R$124*IF(LEFT(R$18,3)="Yes",(1+R$124)^R152,1)</f>
        <v>0.0</v>
      </c>
      <c r="S176" s="203">
        <f>S$124*IF(LEFT(S$18,3)="Yes",(1+S$124)^S152,1)</f>
        <v>0.0</v>
      </c>
      <c r="T176" s="203">
        <f>T$124*IF(LEFT(T$18,3)="Yes",(1+T$124)^T152,1)</f>
        <v>0.0</v>
      </c>
      <c r="U176" s="203">
        <f>U$124*IF(LEFT(U$18,3)="Yes",(1+U$124)^U152,1)</f>
        <v>0.0</v>
      </c>
      <c r="V176" s="203">
        <f>V$124*IF(LEFT(V$18,3)="Yes",(1+V$124)^V152,1)</f>
        <v>0.0</v>
      </c>
      <c r="W176" s="207" t="str">
        <f>IF(X$5=K$5,SUM(Y176:AI176)-SUM(L176:V176),"")</f>
        <v/>
      </c>
      <c r="X176" s="9" t="str">
        <f>LOWER(CtryCode)&amp;".distn."&amp;$A176&amp;IF($B176="","","."&amp;$B176)&amp;IF($C176="","",".dec."&amp;$C176)&amp;"."&amp;X$5</f>
        <v>egy.distn.fac.ret.2</v>
      </c>
      <c r="Y176" s="209">
        <f>DFAC(Y$18,Y$124,Y152)</f>
        <v>0.0009508509636803022</v>
      </c>
      <c r="Z176" s="209">
        <f>DFAC(Z$18,Z$124,Z152)</f>
        <v>0.0009500777076826567</v>
      </c>
      <c r="AA176" s="209">
        <f>DFAC(AA$18,AA$124,AA152)</f>
        <v>0.0009500777076826567</v>
      </c>
      <c r="AB176" s="209">
        <f>DFAC(AB$18,AB$124,AB152)</f>
        <v>0.0009500777076826567</v>
      </c>
      <c r="AC176" s="209">
        <f>DFAC(AC$18,AC$124,AC152)</f>
        <v>0.0009511888984827539</v>
      </c>
      <c r="AD176" s="209">
        <f>DFAC(AD$18,AD$124,AD152)</f>
        <v>0.0009511888984827539</v>
      </c>
      <c r="AE176" s="209">
        <f>DFAC(AE$18,AE$124,AE152)</f>
        <v>0.0009511888984827539</v>
      </c>
      <c r="AF176" s="209">
        <f>DFAC(AF$18,AF$124,AF152)</f>
        <v>0.0009511888984827539</v>
      </c>
      <c r="AG176" s="209">
        <f>DFAC(AG$18,AG$124,AG152)</f>
        <v>0.0009511740896122244</v>
      </c>
      <c r="AH176" s="209">
        <f>DFAC(AH$18,AH$124,AH152)</f>
        <v>0.0009511740896122244</v>
      </c>
      <c r="AI176" s="209">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8">
        <f>L$125*IF(LEFT(L$18,3)="Yes",(1+L$125)^L153,1)</f>
        <v>0.0</v>
      </c>
      <c r="M177" s="203">
        <f>M$125*IF(LEFT(M$18,3)="Yes",(1+M$125)^M153,1)</f>
        <v>0.0</v>
      </c>
      <c r="N177" s="203">
        <f>N$125*IF(LEFT(N$18,3)="Yes",(1+N$125)^N153,1)</f>
        <v>0.0</v>
      </c>
      <c r="O177" s="203">
        <f>O$125*IF(LEFT(O$18,3)="Yes",(1+O$125)^O153,1)</f>
        <v>0.0</v>
      </c>
      <c r="P177" s="203">
        <f>P$125*IF(LEFT(P$18,3)="Yes",(1+P$125)^P153,1)</f>
        <v>0.0</v>
      </c>
      <c r="Q177" s="203">
        <f>Q$125*IF(LEFT(Q$18,3)="Yes",(1+Q$125)^Q153,1)</f>
        <v>0.0</v>
      </c>
      <c r="R177" s="203">
        <f>R$125*IF(LEFT(R$18,3)="Yes",(1+R$125)^R153,1)</f>
        <v>0.0</v>
      </c>
      <c r="S177" s="203">
        <f>S$125*IF(LEFT(S$18,3)="Yes",(1+S$125)^S153,1)</f>
        <v>0.0</v>
      </c>
      <c r="T177" s="203">
        <f>T$125*IF(LEFT(T$18,3)="Yes",(1+T$125)^T153,1)</f>
        <v>0.0</v>
      </c>
      <c r="U177" s="203">
        <f>U$125*IF(LEFT(U$18,3)="Yes",(1+U$125)^U153,1)</f>
        <v>0.0</v>
      </c>
      <c r="V177" s="203">
        <f>V$125*IF(LEFT(V$18,3)="Yes",(1+V$125)^V153,1)</f>
        <v>0.0</v>
      </c>
      <c r="W177" s="207" t="str">
        <f>IF(X$5=K$5,SUM(Y177:AI177)-SUM(L177:V177),"")</f>
        <v/>
      </c>
      <c r="X177" s="9" t="str">
        <f>LOWER(CtryCode)&amp;".distn."&amp;$A177&amp;IF($B177="","","."&amp;$B177)&amp;IF($C177="","",".dec."&amp;$C177)&amp;"."&amp;X$5</f>
        <v>egy.distn.fac.teq.2</v>
      </c>
      <c r="Y177" s="209">
        <f>DFAC(Y$18,Y$125,Y153)</f>
        <v>0.0011321576466282296</v>
      </c>
      <c r="Z177" s="209">
        <f>DFAC(Z$18,Z$125,Z153)</f>
        <v>0.0011321193439965715</v>
      </c>
      <c r="AA177" s="209">
        <f>DFAC(AA$18,AA$125,AA153)</f>
        <v>0.0011321193439965715</v>
      </c>
      <c r="AB177" s="209">
        <f>DFAC(AB$18,AB$125,AB153)</f>
        <v>0.0011321193439965715</v>
      </c>
      <c r="AC177" s="209">
        <f>DFAC(AC$18,AC$125,AC153)</f>
        <v>0.0011321753374382495</v>
      </c>
      <c r="AD177" s="209">
        <f>DFAC(AD$18,AD$125,AD153)</f>
        <v>0.0011321753374382495</v>
      </c>
      <c r="AE177" s="209">
        <f>DFAC(AE$18,AE$125,AE153)</f>
        <v>0.0011321753374382495</v>
      </c>
      <c r="AF177" s="209">
        <f>DFAC(AF$18,AF$125,AF153)</f>
        <v>0.0011321753374382495</v>
      </c>
      <c r="AG177" s="209">
        <f>DFAC(AG$18,AG$125,AG153)</f>
        <v>0.001132172362492007</v>
      </c>
      <c r="AH177" s="209">
        <f>DFAC(AH$18,AH$125,AH153)</f>
        <v>0.001132172362492007</v>
      </c>
      <c r="AI177" s="209">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8">
        <f>L$126*IF(LEFT(L$18,3)="Yes",(1+L$126)^L154,1)</f>
        <v>0.0</v>
      </c>
      <c r="M178" s="203">
        <f>M$126*IF(LEFT(M$18,3)="Yes",(1+M$126)^M154,1)</f>
        <v>0.0</v>
      </c>
      <c r="N178" s="203">
        <f>N$126*IF(LEFT(N$18,3)="Yes",(1+N$126)^N154,1)</f>
        <v>0.0</v>
      </c>
      <c r="O178" s="203">
        <f>O$126*IF(LEFT(O$18,3)="Yes",(1+O$126)^O154,1)</f>
        <v>0.0</v>
      </c>
      <c r="P178" s="203">
        <f>P$126*IF(LEFT(P$18,3)="Yes",(1+P$126)^P154,1)</f>
        <v>0.0</v>
      </c>
      <c r="Q178" s="203">
        <f>Q$126*IF(LEFT(Q$18,3)="Yes",(1+Q$126)^Q154,1)</f>
        <v>0.0</v>
      </c>
      <c r="R178" s="203">
        <f>R$126*IF(LEFT(R$18,3)="Yes",(1+R$126)^R154,1)</f>
        <v>0.0</v>
      </c>
      <c r="S178" s="203">
        <f>S$126*IF(LEFT(S$18,3)="Yes",(1+S$126)^S154,1)</f>
        <v>0.0</v>
      </c>
      <c r="T178" s="203">
        <f>T$126*IF(LEFT(T$18,3)="Yes",(1+T$126)^T154,1)</f>
        <v>0.0</v>
      </c>
      <c r="U178" s="203">
        <f>U$126*IF(LEFT(U$18,3)="Yes",(1+U$126)^U154,1)</f>
        <v>0.0</v>
      </c>
      <c r="V178" s="203">
        <f>V$126*IF(LEFT(V$18,3)="Yes",(1+V$126)^V154,1)</f>
        <v>0.0</v>
      </c>
      <c r="W178" s="207" t="str">
        <f>IF(X$5=K$5,SUM(Y178:AI178)-SUM(L178:V178),"")</f>
        <v/>
      </c>
      <c r="X178" s="9" t="str">
        <f>LOWER(CtryCode)&amp;".distn."&amp;$A178&amp;IF($B178="","","."&amp;$B178)&amp;IF($C178="","",".dec."&amp;$C178)&amp;"."&amp;X$5</f>
        <v>egy.distn.fac.tpu.2</v>
      </c>
      <c r="Y178" s="209">
        <f>DFAC(Y$18,Y$126,Y154)</f>
        <v>0.0054005947432493985</v>
      </c>
      <c r="Z178" s="209">
        <f>DFAC(Z$18,Z$126,Z154)</f>
        <v>0.005399721843541978</v>
      </c>
      <c r="AA178" s="209">
        <f>DFAC(AA$18,AA$126,AA154)</f>
        <v>0.005399721843541978</v>
      </c>
      <c r="AB178" s="209">
        <f>DFAC(AB$18,AB$126,AB154)</f>
        <v>0.005399721843541978</v>
      </c>
      <c r="AC178" s="209">
        <f>DFAC(AC$18,AC$126,AC154)</f>
        <v>0.0054009979464996975</v>
      </c>
      <c r="AD178" s="209">
        <f>DFAC(AD$18,AD$126,AD154)</f>
        <v>0.0054009979464996975</v>
      </c>
      <c r="AE178" s="209">
        <f>DFAC(AE$18,AE$126,AE154)</f>
        <v>0.0054009979464996975</v>
      </c>
      <c r="AF178" s="209">
        <f>DFAC(AF$18,AF$126,AF154)</f>
        <v>0.0054009979464996975</v>
      </c>
      <c r="AG178" s="209">
        <f>DFAC(AG$18,AG$126,AG154)</f>
        <v>0.005400930140817342</v>
      </c>
      <c r="AH178" s="209">
        <f>DFAC(AH$18,AH$126,AH154)</f>
        <v>0.005400930140817342</v>
      </c>
      <c r="AI178" s="209">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5">
        <f>IFERROR(SUMPRODUCT(L157:L164,L185:L192)/SUM(L185:L192),0)</f>
        <v>0.0</v>
      </c>
      <c r="M180" s="216">
        <f>IFERROR(SUMPRODUCT(M157:M164,M185:M192)/SUM(M185:M192),0)</f>
        <v>0.0</v>
      </c>
      <c r="N180" s="216">
        <f>IFERROR(SUMPRODUCT(N157:N164,N185:N192)/SUM(N185:N192),0)</f>
        <v>0.0</v>
      </c>
      <c r="O180" s="216">
        <f>IFERROR(SUMPRODUCT(O157:O164,O185:O192)/SUM(O185:O192),0)</f>
        <v>0.0</v>
      </c>
      <c r="P180" s="216">
        <f>IFERROR(SUMPRODUCT(P157:P164,P185:P192)/SUM(P185:P192),0)</f>
        <v>0.0</v>
      </c>
      <c r="Q180" s="216">
        <f>IFERROR(SUMPRODUCT(Q157:Q164,Q185:Q192)/SUM(Q185:Q192),0)</f>
        <v>0.0</v>
      </c>
      <c r="R180" s="216">
        <f>IFERROR(SUMPRODUCT(R157:R164,R185:R192)/SUM(R185:R192),0)</f>
        <v>0.0</v>
      </c>
      <c r="S180" s="216">
        <f>IFERROR(SUMPRODUCT(S157:S164,S185:S192)/SUM(S185:S192),0)</f>
        <v>0.0</v>
      </c>
      <c r="T180" s="216">
        <f>IFERROR(SUMPRODUCT(T157:T164,T185:T192)/SUM(T185:T192),0)</f>
        <v>0.0</v>
      </c>
      <c r="U180" s="216">
        <f>IFERROR(SUMPRODUCT(U157:U164,U185:U192)/SUM(U185:U192),0)</f>
        <v>0.0</v>
      </c>
      <c r="V180" s="216">
        <f>IFERROR(SUMPRODUCT(V157:V164,V185:V192)/SUM(V185:V192),0)</f>
        <v>0.0</v>
      </c>
      <c r="W180" s="207" t="str">
        <f>IF(X$5=K$5,SUM(Y180:AI180)-SUM(L180:V180),"")</f>
        <v/>
      </c>
      <c r="X180" s="9" t="str">
        <f>LOWER(CtryCode)&amp;".distn."&amp;$A180&amp;IF($B180="","","."&amp;$B180)&amp;IF($C180="","",".dec."&amp;$C180)&amp;"."&amp;X$5</f>
        <v>egy.distn.facw.ene.dec.ove.2</v>
      </c>
      <c r="Y180" s="215">
        <f>IFERROR(SUMPRODUCT(Y157:Y164,Y185:Y192)/SUM(Y185:Y192),0)</f>
        <v>0.2130417824591097</v>
      </c>
      <c r="Z180" s="216">
        <f>IFERROR(SUMPRODUCT(Z157:Z164,Z185:Z192)/SUM(Z185:Z192),0)</f>
        <v>0.22523395652179978</v>
      </c>
      <c r="AA180" s="216">
        <f>IFERROR(SUMPRODUCT(AA157:AA164,AA185:AA192)/SUM(AA185:AA192),0)</f>
        <v>0.22189319407939934</v>
      </c>
      <c r="AB180" s="216">
        <f>IFERROR(SUMPRODUCT(AB157:AB164,AB185:AB192)/SUM(AB185:AB192),0)</f>
        <v>0.21784793755867463</v>
      </c>
      <c r="AC180" s="216">
        <f>IFERROR(SUMPRODUCT(AC157:AC164,AC185:AC192)/SUM(AC185:AC192),0)</f>
        <v>0.21482324681206946</v>
      </c>
      <c r="AD180" s="216">
        <f>IFERROR(SUMPRODUCT(AD157:AD164,AD185:AD192)/SUM(AD185:AD192),0)</f>
        <v>0.21444204609700918</v>
      </c>
      <c r="AE180" s="216">
        <f>IFERROR(SUMPRODUCT(AE157:AE164,AE185:AE192)/SUM(AE185:AE192),0)</f>
        <v>0.21203388387495634</v>
      </c>
      <c r="AF180" s="216">
        <f>IFERROR(SUMPRODUCT(AF157:AF164,AF185:AF192)/SUM(AF185:AF192),0)</f>
        <v>0.21053224543359988</v>
      </c>
      <c r="AG180" s="216">
        <f>IFERROR(SUMPRODUCT(AG157:AG164,AG185:AG192)/SUM(AG185:AG192),0)</f>
        <v>0.20664069181884642</v>
      </c>
      <c r="AH180" s="216">
        <f>IFERROR(SUMPRODUCT(AH157:AH164,AH185:AH192)/SUM(AH185:AH192),0)</f>
        <v>0.20414519808276926</v>
      </c>
      <c r="AI180" s="216">
        <f>IFERROR(SUMPRODUCT(AI157:AI164,AI185:AI192)/SUM(AI185:AI192),0)</f>
        <v>0.2015589808579478</v>
      </c>
    </row>
    <row r="181"/>
    <row r="182">
      <c r="A182" s="56" t="inlineStr">
        <is>
          <t>5</t>
        </is>
      </c>
      <c r="B182" s="27"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8">
        <f>INDEX(DHHVal,MATCH(CtryCode&amp;".distn.bsh."&amp;L$10&amp;$E185&amp;L$9&amp;L$11,DHHKey,0),MATCH($D185,DHHVar,0))</f>
        <v>0.0</v>
      </c>
      <c r="M185" s="203">
        <f>INDEX(DHHVal,MATCH(CtryCode&amp;".distn.bsh."&amp;M$10&amp;$E185&amp;M$9&amp;M$11,DHHKey,0),MATCH($D185,DHHVar,0))</f>
        <v>0.0</v>
      </c>
      <c r="N185" s="203">
        <f>INDEX(DHHVal,MATCH(CtryCode&amp;".distn.bsh."&amp;N$10&amp;$E185&amp;N$9&amp;N$11,DHHKey,0),MATCH($D185,DHHVar,0))</f>
        <v>0.0</v>
      </c>
      <c r="O185" s="203">
        <f>INDEX(DHHVal,MATCH(CtryCode&amp;".distn.bsh."&amp;O$10&amp;$E185&amp;O$9&amp;O$11,DHHKey,0),MATCH($D185,DHHVar,0))</f>
        <v>0.0</v>
      </c>
      <c r="P185" s="203">
        <f>INDEX(DHHVal,MATCH(CtryCode&amp;".distn.bsh."&amp;P$10&amp;$E185&amp;P$9&amp;P$11,DHHKey,0),MATCH($D185,DHHVar,0))</f>
        <v>0.0</v>
      </c>
      <c r="Q185" s="203">
        <f>INDEX(DHHVal,MATCH(CtryCode&amp;".distn.bsh."&amp;Q$10&amp;$E185&amp;Q$9&amp;Q$11,DHHKey,0),MATCH($D185,DHHVar,0))</f>
        <v>0.0</v>
      </c>
      <c r="R185" s="203">
        <f>INDEX(DHHVal,MATCH(CtryCode&amp;".distn.bsh."&amp;R$10&amp;$E185&amp;R$9&amp;R$11,DHHKey,0),MATCH($D185,DHHVar,0))</f>
        <v>0.0</v>
      </c>
      <c r="S185" s="203">
        <f>INDEX(DHHVal,MATCH(CtryCode&amp;".distn.bsh."&amp;S$10&amp;$E185&amp;S$9&amp;S$11,DHHKey,0),MATCH($D185,DHHVar,0))</f>
        <v>0.0</v>
      </c>
      <c r="T185" s="203">
        <f>INDEX(DHHVal,MATCH(CtryCode&amp;".distn.bsh."&amp;T$10&amp;$E185&amp;T$9&amp;T$11,DHHKey,0),MATCH($D185,DHHVar,0))</f>
        <v>0.0</v>
      </c>
      <c r="U185" s="203">
        <f>INDEX(DHHVal,MATCH(CtryCode&amp;".distn.bsh."&amp;U$10&amp;$E185&amp;U$9&amp;U$11,DHHKey,0),MATCH($D185,DHHVar,0))</f>
        <v>0.0</v>
      </c>
      <c r="V185" s="203">
        <f>INDEX(DHHVal,MATCH(CtryCode&amp;".distn.bsh."&amp;V$10&amp;$E185&amp;V$9&amp;V$11,DHHKey,0),MATCH($D185,DHHVar,0))</f>
        <v>0.0</v>
      </c>
      <c r="W185" s="207" t="str">
        <f>IF(X$5=K$5,SUM(Y185:AI185)-SUM(L185:V185),"")</f>
        <v/>
      </c>
      <c r="X185" s="9" t="str">
        <f>LOWER(CtryCode)&amp;".distn."&amp;$A185&amp;IF($B185="","","."&amp;$B185)&amp;IF($C185="","",".dec."&amp;$C185)&amp;"."&amp;X$5</f>
        <v>egy.distn.bsh.coa.dec.ove.2</v>
      </c>
      <c r="Y185" s="208">
        <f>INDEX(DHHVal,MATCH(CtryCode&amp;".distn.bsh."&amp;Y$10&amp;$E185&amp;Y$9&amp;Y$11,DHHKey,0),MATCH($D185,DHHVar,0))</f>
        <v>0.0</v>
      </c>
      <c r="Z185" s="203">
        <f>INDEX(DHHVal,MATCH(CtryCode&amp;".distn.bsh."&amp;Z$10&amp;$E185&amp;Z$9&amp;Z$11,DHHKey,0),MATCH($D185,DHHVar,0))</f>
        <v>0.0</v>
      </c>
      <c r="AA185" s="203">
        <f>INDEX(DHHVal,MATCH(CtryCode&amp;".distn.bsh."&amp;AA$10&amp;$E185&amp;AA$9&amp;AA$11,DHHKey,0),MATCH($D185,DHHVar,0))</f>
        <v>0.0</v>
      </c>
      <c r="AB185" s="203">
        <f>INDEX(DHHVal,MATCH(CtryCode&amp;".distn.bsh."&amp;AB$10&amp;$E185&amp;AB$9&amp;AB$11,DHHKey,0),MATCH($D185,DHHVar,0))</f>
        <v>0.0</v>
      </c>
      <c r="AC185" s="203">
        <f>INDEX(DHHVal,MATCH(CtryCode&amp;".distn.bsh."&amp;AC$10&amp;$E185&amp;AC$9&amp;AC$11,DHHKey,0),MATCH($D185,DHHVar,0))</f>
        <v>0.0</v>
      </c>
      <c r="AD185" s="203">
        <f>INDEX(DHHVal,MATCH(CtryCode&amp;".distn.bsh."&amp;AD$10&amp;$E185&amp;AD$9&amp;AD$11,DHHKey,0),MATCH($D185,DHHVar,0))</f>
        <v>0.0</v>
      </c>
      <c r="AE185" s="203">
        <f>INDEX(DHHVal,MATCH(CtryCode&amp;".distn.bsh."&amp;AE$10&amp;$E185&amp;AE$9&amp;AE$11,DHHKey,0),MATCH($D185,DHHVar,0))</f>
        <v>0.0</v>
      </c>
      <c r="AF185" s="203">
        <f>INDEX(DHHVal,MATCH(CtryCode&amp;".distn.bsh."&amp;AF$10&amp;$E185&amp;AF$9&amp;AF$11,DHHKey,0),MATCH($D185,DHHVar,0))</f>
        <v>0.0</v>
      </c>
      <c r="AG185" s="203">
        <f>INDEX(DHHVal,MATCH(CtryCode&amp;".distn.bsh."&amp;AG$10&amp;$E185&amp;AG$9&amp;AG$11,DHHKey,0),MATCH($D185,DHHVar,0))</f>
        <v>0.0</v>
      </c>
      <c r="AH185" s="203">
        <f>INDEX(DHHVal,MATCH(CtryCode&amp;".distn.bsh."&amp;AH$10&amp;$E185&amp;AH$9&amp;AH$11,DHHKey,0),MATCH($D185,DHHVar,0))</f>
        <v>0.0</v>
      </c>
      <c r="AI185" s="203">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8">
        <f>INDEX(DHHVal,MATCH(CtryCode&amp;".distn.bsh."&amp;L$10&amp;$E186&amp;L$9&amp;L$11,DHHKey,0),MATCH($D186,DHHVar,0))</f>
        <v>3.504916062410245</v>
      </c>
      <c r="M186" s="203">
        <f>INDEX(DHHVal,MATCH(CtryCode&amp;".distn.bsh."&amp;M$10&amp;$E186&amp;M$9&amp;M$11,DHHKey,0),MATCH($D186,DHHVar,0))</f>
        <v>3.662860372212913</v>
      </c>
      <c r="N186" s="203">
        <f>INDEX(DHHVal,MATCH(CtryCode&amp;".distn.bsh."&amp;N$10&amp;$E186&amp;N$9&amp;N$11,DHHKey,0),MATCH($D186,DHHVar,0))</f>
        <v>3.408518407778748</v>
      </c>
      <c r="O186" s="203">
        <f>INDEX(DHHVal,MATCH(CtryCode&amp;".distn.bsh."&amp;O$10&amp;$E186&amp;O$9&amp;O$11,DHHKey,0),MATCH($D186,DHHVar,0))</f>
        <v>3.419369533696806</v>
      </c>
      <c r="P186" s="203">
        <f>INDEX(DHHVal,MATCH(CtryCode&amp;".distn.bsh."&amp;P$10&amp;$E186&amp;P$9&amp;P$11,DHHKey,0),MATCH($D186,DHHVar,0))</f>
        <v>3.296899460605775</v>
      </c>
      <c r="Q186" s="203">
        <f>INDEX(DHHVal,MATCH(CtryCode&amp;".distn.bsh."&amp;Q$10&amp;$E186&amp;Q$9&amp;Q$11,DHHKey,0),MATCH($D186,DHHVar,0))</f>
        <v>3.223797107722242</v>
      </c>
      <c r="R186" s="203">
        <f>INDEX(DHHVal,MATCH(CtryCode&amp;".distn.bsh."&amp;R$10&amp;$E186&amp;R$9&amp;R$11,DHHKey,0),MATCH($D186,DHHVar,0))</f>
        <v>3.268011611477392</v>
      </c>
      <c r="S186" s="203">
        <f>INDEX(DHHVal,MATCH(CtryCode&amp;".distn.bsh."&amp;S$10&amp;$E186&amp;S$9&amp;S$11,DHHKey,0),MATCH($D186,DHHVar,0))</f>
        <v>3.44586144281987</v>
      </c>
      <c r="T186" s="203">
        <f>INDEX(DHHVal,MATCH(CtryCode&amp;".distn.bsh."&amp;T$10&amp;$E186&amp;T$9&amp;T$11,DHHKey,0),MATCH($D186,DHHVar,0))</f>
        <v>3.64814725058366</v>
      </c>
      <c r="U186" s="203">
        <f>INDEX(DHHVal,MATCH(CtryCode&amp;".distn.bsh."&amp;U$10&amp;$E186&amp;U$9&amp;U$11,DHHKey,0),MATCH($D186,DHHVar,0))</f>
        <v>3.665421611313798</v>
      </c>
      <c r="V186" s="203">
        <f>INDEX(DHHVal,MATCH(CtryCode&amp;".distn.bsh."&amp;V$10&amp;$E186&amp;V$9&amp;V$11,DHHKey,0),MATCH($D186,DHHVar,0))</f>
        <v>3.863916620186428</v>
      </c>
      <c r="W186" s="207" t="str">
        <f>IF(X$5=K$5,SUM(Y186:AI186)-SUM(L186:V186),"")</f>
        <v/>
      </c>
      <c r="X186" s="9" t="str">
        <f>LOWER(CtryCode)&amp;".distn."&amp;$A186&amp;IF($B186="","","."&amp;$B186)&amp;IF($C186="","",".dec."&amp;$C186)&amp;"."&amp;X$5</f>
        <v>egy.distn.bsh.ely.dec.ove.2</v>
      </c>
      <c r="Y186" s="208">
        <f>INDEX(DHHVal,MATCH(CtryCode&amp;".distn.bsh."&amp;Y$10&amp;$E186&amp;Y$9&amp;Y$11,DHHKey,0),MATCH($D186,DHHVar,0))</f>
        <v>3.504916062410245</v>
      </c>
      <c r="Z186" s="203">
        <f>INDEX(DHHVal,MATCH(CtryCode&amp;".distn.bsh."&amp;Z$10&amp;$E186&amp;Z$9&amp;Z$11,DHHKey,0),MATCH($D186,DHHVar,0))</f>
        <v>3.662860372212913</v>
      </c>
      <c r="AA186" s="203">
        <f>INDEX(DHHVal,MATCH(CtryCode&amp;".distn.bsh."&amp;AA$10&amp;$E186&amp;AA$9&amp;AA$11,DHHKey,0),MATCH($D186,DHHVar,0))</f>
        <v>3.408518407778748</v>
      </c>
      <c r="AB186" s="203">
        <f>INDEX(DHHVal,MATCH(CtryCode&amp;".distn.bsh."&amp;AB$10&amp;$E186&amp;AB$9&amp;AB$11,DHHKey,0),MATCH($D186,DHHVar,0))</f>
        <v>3.419369533696806</v>
      </c>
      <c r="AC186" s="203">
        <f>INDEX(DHHVal,MATCH(CtryCode&amp;".distn.bsh."&amp;AC$10&amp;$E186&amp;AC$9&amp;AC$11,DHHKey,0),MATCH($D186,DHHVar,0))</f>
        <v>3.296899460605775</v>
      </c>
      <c r="AD186" s="203">
        <f>INDEX(DHHVal,MATCH(CtryCode&amp;".distn.bsh."&amp;AD$10&amp;$E186&amp;AD$9&amp;AD$11,DHHKey,0),MATCH($D186,DHHVar,0))</f>
        <v>3.223797107722242</v>
      </c>
      <c r="AE186" s="203">
        <f>INDEX(DHHVal,MATCH(CtryCode&amp;".distn.bsh."&amp;AE$10&amp;$E186&amp;AE$9&amp;AE$11,DHHKey,0),MATCH($D186,DHHVar,0))</f>
        <v>3.268011611477392</v>
      </c>
      <c r="AF186" s="203">
        <f>INDEX(DHHVal,MATCH(CtryCode&amp;".distn.bsh."&amp;AF$10&amp;$E186&amp;AF$9&amp;AF$11,DHHKey,0),MATCH($D186,DHHVar,0))</f>
        <v>3.44586144281987</v>
      </c>
      <c r="AG186" s="203">
        <f>INDEX(DHHVal,MATCH(CtryCode&amp;".distn.bsh."&amp;AG$10&amp;$E186&amp;AG$9&amp;AG$11,DHHKey,0),MATCH($D186,DHHVar,0))</f>
        <v>3.64814725058366</v>
      </c>
      <c r="AH186" s="203">
        <f>INDEX(DHHVal,MATCH(CtryCode&amp;".distn.bsh."&amp;AH$10&amp;$E186&amp;AH$9&amp;AH$11,DHHKey,0),MATCH($D186,DHHVar,0))</f>
        <v>3.665421611313798</v>
      </c>
      <c r="AI186" s="203">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8">
        <f>INDEX(DHHVal,MATCH(CtryCode&amp;".distn.bsh."&amp;L$10&amp;$E187&amp;L$9&amp;L$11,DHHKey,0),MATCH($D187,DHHVar,0))</f>
        <v>0.3500263293054099</v>
      </c>
      <c r="M187" s="203">
        <f>INDEX(DHHVal,MATCH(CtryCode&amp;".distn.bsh."&amp;M$10&amp;$E187&amp;M$9&amp;M$11,DHHKey,0),MATCH($D187,DHHVar,0))</f>
        <v>0.283275584083339</v>
      </c>
      <c r="N187" s="203">
        <f>INDEX(DHHVal,MATCH(CtryCode&amp;".distn.bsh."&amp;N$10&amp;$E187&amp;N$9&amp;N$11,DHHKey,0),MATCH($D187,DHHVar,0))</f>
        <v>0.2683738281177165</v>
      </c>
      <c r="O187" s="203">
        <f>INDEX(DHHVal,MATCH(CtryCode&amp;".distn.bsh."&amp;O$10&amp;$E187&amp;O$9&amp;O$11,DHHKey,0),MATCH($D187,DHHVar,0))</f>
        <v>0.2856063412918847</v>
      </c>
      <c r="P187" s="203">
        <f>INDEX(DHHVal,MATCH(CtryCode&amp;".distn.bsh."&amp;P$10&amp;$E187&amp;P$9&amp;P$11,DHHKey,0),MATCH($D187,DHHVar,0))</f>
        <v>0.2978854180586199</v>
      </c>
      <c r="Q187" s="203">
        <f>INDEX(DHHVal,MATCH(CtryCode&amp;".distn.bsh."&amp;Q$10&amp;$E187&amp;Q$9&amp;Q$11,DHHKey,0),MATCH($D187,DHHVar,0))</f>
        <v>0.3066752581174817</v>
      </c>
      <c r="R187" s="203">
        <f>INDEX(DHHVal,MATCH(CtryCode&amp;".distn.bsh."&amp;R$10&amp;$E187&amp;R$9&amp;R$11,DHHKey,0),MATCH($D187,DHHVar,0))</f>
        <v>0.3279730900762368</v>
      </c>
      <c r="S187" s="203">
        <f>INDEX(DHHVal,MATCH(CtryCode&amp;".distn.bsh."&amp;S$10&amp;$E187&amp;S$9&amp;S$11,DHHKey,0),MATCH($D187,DHHVar,0))</f>
        <v>0.3662128331967788</v>
      </c>
      <c r="T187" s="203">
        <f>INDEX(DHHVal,MATCH(CtryCode&amp;".distn.bsh."&amp;T$10&amp;$E187&amp;T$9&amp;T$11,DHHKey,0),MATCH($D187,DHHVar,0))</f>
        <v>0.4474678754544769</v>
      </c>
      <c r="U187" s="203">
        <f>INDEX(DHHVal,MATCH(CtryCode&amp;".distn.bsh."&amp;U$10&amp;$E187&amp;U$9&amp;U$11,DHHKey,0),MATCH($D187,DHHVar,0))</f>
        <v>0.4386110220715544</v>
      </c>
      <c r="V187" s="203">
        <f>INDEX(DHHVal,MATCH(CtryCode&amp;".distn.bsh."&amp;V$10&amp;$E187&amp;V$9&amp;V$11,DHHKey,0),MATCH($D187,DHHVar,0))</f>
        <v>0.5858446491660518</v>
      </c>
      <c r="W187" s="207" t="str">
        <f>IF(X$5=K$5,SUM(Y187:AI187)-SUM(L187:V187),"")</f>
        <v/>
      </c>
      <c r="X187" s="9" t="str">
        <f>LOWER(CtryCode)&amp;".distn."&amp;$A187&amp;IF($B187="","","."&amp;$B187)&amp;IF($C187="","",".dec."&amp;$C187)&amp;"."&amp;X$5</f>
        <v>egy.distn.bsh.nga.dec.ove.2</v>
      </c>
      <c r="Y187" s="208">
        <f>INDEX(DHHVal,MATCH(CtryCode&amp;".distn.bsh."&amp;Y$10&amp;$E187&amp;Y$9&amp;Y$11,DHHKey,0),MATCH($D187,DHHVar,0))</f>
        <v>0.3500263293054099</v>
      </c>
      <c r="Z187" s="203">
        <f>INDEX(DHHVal,MATCH(CtryCode&amp;".distn.bsh."&amp;Z$10&amp;$E187&amp;Z$9&amp;Z$11,DHHKey,0),MATCH($D187,DHHVar,0))</f>
        <v>0.283275584083339</v>
      </c>
      <c r="AA187" s="203">
        <f>INDEX(DHHVal,MATCH(CtryCode&amp;".distn.bsh."&amp;AA$10&amp;$E187&amp;AA$9&amp;AA$11,DHHKey,0),MATCH($D187,DHHVar,0))</f>
        <v>0.2683738281177165</v>
      </c>
      <c r="AB187" s="203">
        <f>INDEX(DHHVal,MATCH(CtryCode&amp;".distn.bsh."&amp;AB$10&amp;$E187&amp;AB$9&amp;AB$11,DHHKey,0),MATCH($D187,DHHVar,0))</f>
        <v>0.2856063412918847</v>
      </c>
      <c r="AC187" s="203">
        <f>INDEX(DHHVal,MATCH(CtryCode&amp;".distn.bsh."&amp;AC$10&amp;$E187&amp;AC$9&amp;AC$11,DHHKey,0),MATCH($D187,DHHVar,0))</f>
        <v>0.2978854180586199</v>
      </c>
      <c r="AD187" s="203">
        <f>INDEX(DHHVal,MATCH(CtryCode&amp;".distn.bsh."&amp;AD$10&amp;$E187&amp;AD$9&amp;AD$11,DHHKey,0),MATCH($D187,DHHVar,0))</f>
        <v>0.3066752581174817</v>
      </c>
      <c r="AE187" s="203">
        <f>INDEX(DHHVal,MATCH(CtryCode&amp;".distn.bsh."&amp;AE$10&amp;$E187&amp;AE$9&amp;AE$11,DHHKey,0),MATCH($D187,DHHVar,0))</f>
        <v>0.3279730900762368</v>
      </c>
      <c r="AF187" s="203">
        <f>INDEX(DHHVal,MATCH(CtryCode&amp;".distn.bsh."&amp;AF$10&amp;$E187&amp;AF$9&amp;AF$11,DHHKey,0),MATCH($D187,DHHVar,0))</f>
        <v>0.3662128331967788</v>
      </c>
      <c r="AG187" s="203">
        <f>INDEX(DHHVal,MATCH(CtryCode&amp;".distn.bsh."&amp;AG$10&amp;$E187&amp;AG$9&amp;AG$11,DHHKey,0),MATCH($D187,DHHVar,0))</f>
        <v>0.4474678754544769</v>
      </c>
      <c r="AH187" s="203">
        <f>INDEX(DHHVal,MATCH(CtryCode&amp;".distn.bsh."&amp;AH$10&amp;$E187&amp;AH$9&amp;AH$11,DHHKey,0),MATCH($D187,DHHVar,0))</f>
        <v>0.4386110220715544</v>
      </c>
      <c r="AI187" s="203">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8">
        <f>INDEX(DHHVal,MATCH(CtryCode&amp;".distn.bsh."&amp;L$10&amp;$E188&amp;L$9&amp;L$11,DHHKey,0),MATCH($D188,DHHVar,0))</f>
        <v>0.1321102983936765</v>
      </c>
      <c r="M188" s="203">
        <f>INDEX(DHHVal,MATCH(CtryCode&amp;".distn.bsh."&amp;M$10&amp;$E188&amp;M$9&amp;M$11,DHHKey,0),MATCH($D188,DHHVar,0))</f>
        <v>0.09981951152686198</v>
      </c>
      <c r="N188" s="203">
        <f>INDEX(DHHVal,MATCH(CtryCode&amp;".distn.bsh."&amp;N$10&amp;$E188&amp;N$9&amp;N$11,DHHKey,0),MATCH($D188,DHHVar,0))</f>
        <v>0.1033276688496843</v>
      </c>
      <c r="O188" s="203">
        <f>INDEX(DHHVal,MATCH(CtryCode&amp;".distn.bsh."&amp;O$10&amp;$E188&amp;O$9&amp;O$11,DHHKey,0),MATCH($D188,DHHVar,0))</f>
        <v>0.1351727638232263</v>
      </c>
      <c r="P188" s="203">
        <f>INDEX(DHHVal,MATCH(CtryCode&amp;".distn.bsh."&amp;P$10&amp;$E188&amp;P$9&amp;P$11,DHHKey,0),MATCH($D188,DHHVar,0))</f>
        <v>0.09994018589958671</v>
      </c>
      <c r="Q188" s="203">
        <f>INDEX(DHHVal,MATCH(CtryCode&amp;".distn.bsh."&amp;Q$10&amp;$E188&amp;Q$9&amp;Q$11,DHHKey,0),MATCH($D188,DHHVar,0))</f>
        <v>0.1398534838933621</v>
      </c>
      <c r="R188" s="203">
        <f>INDEX(DHHVal,MATCH(CtryCode&amp;".distn.bsh."&amp;R$10&amp;$E188&amp;R$9&amp;R$11,DHHKey,0),MATCH($D188,DHHVar,0))</f>
        <v>0.1372538586351458</v>
      </c>
      <c r="S188" s="203">
        <f>INDEX(DHHVal,MATCH(CtryCode&amp;".distn.bsh."&amp;S$10&amp;$E188&amp;S$9&amp;S$11,DHHKey,0),MATCH($D188,DHHVar,0))</f>
        <v>0.14024283954895</v>
      </c>
      <c r="T188" s="203">
        <f>INDEX(DHHVal,MATCH(CtryCode&amp;".distn.bsh."&amp;T$10&amp;$E188&amp;T$9&amp;T$11,DHHKey,0),MATCH($D188,DHHVar,0))</f>
        <v>0.1418461725745313</v>
      </c>
      <c r="U188" s="203">
        <f>INDEX(DHHVal,MATCH(CtryCode&amp;".distn.bsh."&amp;U$10&amp;$E188&amp;U$9&amp;U$11,DHHKey,0),MATCH($D188,DHHVar,0))</f>
        <v>0.1447419180596157</v>
      </c>
      <c r="V188" s="203">
        <f>INDEX(DHHVal,MATCH(CtryCode&amp;".distn.bsh."&amp;V$10&amp;$E188&amp;V$9&amp;V$11,DHHKey,0),MATCH($D188,DHHVar,0))</f>
        <v>0.1575164927712771</v>
      </c>
      <c r="W188" s="207" t="str">
        <f>IF(X$5=K$5,SUM(Y188:AI188)-SUM(L188:V188),"")</f>
        <v/>
      </c>
      <c r="X188" s="9" t="str">
        <f>LOWER(CtryCode)&amp;".distn."&amp;$A188&amp;IF($B188="","","."&amp;$B188)&amp;IF($C188="","",".dec."&amp;$C188)&amp;"."&amp;X$5</f>
        <v>egy.distn.bsh.oil.dec.ove.2</v>
      </c>
      <c r="Y188" s="208">
        <f>INDEX(DHHVal,MATCH(CtryCode&amp;".distn.bsh."&amp;Y$10&amp;$E188&amp;Y$9&amp;Y$11,DHHKey,0),MATCH($D188,DHHVar,0))</f>
        <v>0.1321102983936765</v>
      </c>
      <c r="Z188" s="203">
        <f>INDEX(DHHVal,MATCH(CtryCode&amp;".distn.bsh."&amp;Z$10&amp;$E188&amp;Z$9&amp;Z$11,DHHKey,0),MATCH($D188,DHHVar,0))</f>
        <v>0.09981951152686198</v>
      </c>
      <c r="AA188" s="203">
        <f>INDEX(DHHVal,MATCH(CtryCode&amp;".distn.bsh."&amp;AA$10&amp;$E188&amp;AA$9&amp;AA$11,DHHKey,0),MATCH($D188,DHHVar,0))</f>
        <v>0.1033276688496843</v>
      </c>
      <c r="AB188" s="203">
        <f>INDEX(DHHVal,MATCH(CtryCode&amp;".distn.bsh."&amp;AB$10&amp;$E188&amp;AB$9&amp;AB$11,DHHKey,0),MATCH($D188,DHHVar,0))</f>
        <v>0.1351727638232263</v>
      </c>
      <c r="AC188" s="203">
        <f>INDEX(DHHVal,MATCH(CtryCode&amp;".distn.bsh."&amp;AC$10&amp;$E188&amp;AC$9&amp;AC$11,DHHKey,0),MATCH($D188,DHHVar,0))</f>
        <v>0.09994018589958671</v>
      </c>
      <c r="AD188" s="203">
        <f>INDEX(DHHVal,MATCH(CtryCode&amp;".distn.bsh."&amp;AD$10&amp;$E188&amp;AD$9&amp;AD$11,DHHKey,0),MATCH($D188,DHHVar,0))</f>
        <v>0.1398534838933621</v>
      </c>
      <c r="AE188" s="203">
        <f>INDEX(DHHVal,MATCH(CtryCode&amp;".distn.bsh."&amp;AE$10&amp;$E188&amp;AE$9&amp;AE$11,DHHKey,0),MATCH($D188,DHHVar,0))</f>
        <v>0.1372538586351458</v>
      </c>
      <c r="AF188" s="203">
        <f>INDEX(DHHVal,MATCH(CtryCode&amp;".distn.bsh."&amp;AF$10&amp;$E188&amp;AF$9&amp;AF$11,DHHKey,0),MATCH($D188,DHHVar,0))</f>
        <v>0.14024283954895</v>
      </c>
      <c r="AG188" s="203">
        <f>INDEX(DHHVal,MATCH(CtryCode&amp;".distn.bsh."&amp;AG$10&amp;$E188&amp;AG$9&amp;AG$11,DHHKey,0),MATCH($D188,DHHVar,0))</f>
        <v>0.1418461725745313</v>
      </c>
      <c r="AH188" s="203">
        <f>INDEX(DHHVal,MATCH(CtryCode&amp;".distn.bsh."&amp;AH$10&amp;$E188&amp;AH$9&amp;AH$11,DHHKey,0),MATCH($D188,DHHVar,0))</f>
        <v>0.1447419180596157</v>
      </c>
      <c r="AI188" s="203">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8">
        <f>INDEX(DHHVal,MATCH(CtryCode&amp;".distn.bsh."&amp;L$10&amp;$E189&amp;L$9&amp;L$11,DHHKey,0),MATCH($D189,DHHVar,0))</f>
        <v>0.529305559831027</v>
      </c>
      <c r="M189" s="203">
        <f>INDEX(DHHVal,MATCH(CtryCode&amp;".distn.bsh."&amp;M$10&amp;$E189&amp;M$9&amp;M$11,DHHKey,0),MATCH($D189,DHHVar,0))</f>
        <v>0.2981991897979022</v>
      </c>
      <c r="N189" s="203">
        <f>INDEX(DHHVal,MATCH(CtryCode&amp;".distn.bsh."&amp;N$10&amp;$E189&amp;N$9&amp;N$11,DHHKey,0),MATCH($D189,DHHVar,0))</f>
        <v>0.355679200134815</v>
      </c>
      <c r="O189" s="203">
        <f>INDEX(DHHVal,MATCH(CtryCode&amp;".distn.bsh."&amp;O$10&amp;$E189&amp;O$9&amp;O$11,DHHKey,0),MATCH($D189,DHHVar,0))</f>
        <v>0.4266981110859476</v>
      </c>
      <c r="P189" s="203">
        <f>INDEX(DHHVal,MATCH(CtryCode&amp;".distn.bsh."&amp;P$10&amp;$E189&amp;P$9&amp;P$11,DHHKey,0),MATCH($D189,DHHVar,0))</f>
        <v>0.4282234972926754</v>
      </c>
      <c r="Q189" s="203">
        <f>INDEX(DHHVal,MATCH(CtryCode&amp;".distn.bsh."&amp;Q$10&amp;$E189&amp;Q$9&amp;Q$11,DHHKey,0),MATCH($D189,DHHVar,0))</f>
        <v>0.5073430002214641</v>
      </c>
      <c r="R189" s="203">
        <f>INDEX(DHHVal,MATCH(CtryCode&amp;".distn.bsh."&amp;R$10&amp;$E189&amp;R$9&amp;R$11,DHHKey,0),MATCH($D189,DHHVar,0))</f>
        <v>0.5405468400065624</v>
      </c>
      <c r="S189" s="203">
        <f>INDEX(DHHVal,MATCH(CtryCode&amp;".distn.bsh."&amp;S$10&amp;$E189&amp;S$9&amp;S$11,DHHKey,0),MATCH($D189,DHHVar,0))</f>
        <v>0.6089354612545156</v>
      </c>
      <c r="T189" s="203">
        <f>INDEX(DHHVal,MATCH(CtryCode&amp;".distn.bsh."&amp;T$10&amp;$E189&amp;T$9&amp;T$11,DHHKey,0),MATCH($D189,DHHVar,0))</f>
        <v>0.6630642815986387</v>
      </c>
      <c r="U189" s="203">
        <f>INDEX(DHHVal,MATCH(CtryCode&amp;".distn.bsh."&amp;U$10&amp;$E189&amp;U$9&amp;U$11,DHHKey,0),MATCH($D189,DHHVar,0))</f>
        <v>0.6042343412148473</v>
      </c>
      <c r="V189" s="203">
        <f>INDEX(DHHVal,MATCH(CtryCode&amp;".distn.bsh."&amp;V$10&amp;$E189&amp;V$9&amp;V$11,DHHKey,0),MATCH($D189,DHHVar,0))</f>
        <v>0.7783857550486857</v>
      </c>
      <c r="W189" s="207" t="str">
        <f>IF(X$5=K$5,SUM(Y189:AI189)-SUM(L189:V189),"")</f>
        <v/>
      </c>
      <c r="X189" s="9" t="str">
        <f>LOWER(CtryCode)&amp;".distn."&amp;$A189&amp;IF($B189="","","."&amp;$B189)&amp;IF($C189="","",".dec."&amp;$C189)&amp;"."&amp;X$5</f>
        <v>egy.distn.bsh.gso.dec.ove.2</v>
      </c>
      <c r="Y189" s="208">
        <f>INDEX(DHHVal,MATCH(CtryCode&amp;".distn.bsh."&amp;Y$10&amp;$E189&amp;Y$9&amp;Y$11,DHHKey,0),MATCH($D189,DHHVar,0))</f>
        <v>0.529305559831027</v>
      </c>
      <c r="Z189" s="203">
        <f>INDEX(DHHVal,MATCH(CtryCode&amp;".distn.bsh."&amp;Z$10&amp;$E189&amp;Z$9&amp;Z$11,DHHKey,0),MATCH($D189,DHHVar,0))</f>
        <v>0.2981991897979022</v>
      </c>
      <c r="AA189" s="203">
        <f>INDEX(DHHVal,MATCH(CtryCode&amp;".distn.bsh."&amp;AA$10&amp;$E189&amp;AA$9&amp;AA$11,DHHKey,0),MATCH($D189,DHHVar,0))</f>
        <v>0.355679200134815</v>
      </c>
      <c r="AB189" s="203">
        <f>INDEX(DHHVal,MATCH(CtryCode&amp;".distn.bsh."&amp;AB$10&amp;$E189&amp;AB$9&amp;AB$11,DHHKey,0),MATCH($D189,DHHVar,0))</f>
        <v>0.4266981110859476</v>
      </c>
      <c r="AC189" s="203">
        <f>INDEX(DHHVal,MATCH(CtryCode&amp;".distn.bsh."&amp;AC$10&amp;$E189&amp;AC$9&amp;AC$11,DHHKey,0),MATCH($D189,DHHVar,0))</f>
        <v>0.4282234972926754</v>
      </c>
      <c r="AD189" s="203">
        <f>INDEX(DHHVal,MATCH(CtryCode&amp;".distn.bsh."&amp;AD$10&amp;$E189&amp;AD$9&amp;AD$11,DHHKey,0),MATCH($D189,DHHVar,0))</f>
        <v>0.5073430002214641</v>
      </c>
      <c r="AE189" s="203">
        <f>INDEX(DHHVal,MATCH(CtryCode&amp;".distn.bsh."&amp;AE$10&amp;$E189&amp;AE$9&amp;AE$11,DHHKey,0),MATCH($D189,DHHVar,0))</f>
        <v>0.5405468400065624</v>
      </c>
      <c r="AF189" s="203">
        <f>INDEX(DHHVal,MATCH(CtryCode&amp;".distn.bsh."&amp;AF$10&amp;$E189&amp;AF$9&amp;AF$11,DHHKey,0),MATCH($D189,DHHVar,0))</f>
        <v>0.6089354612545156</v>
      </c>
      <c r="AG189" s="203">
        <f>INDEX(DHHVal,MATCH(CtryCode&amp;".distn.bsh."&amp;AG$10&amp;$E189&amp;AG$9&amp;AG$11,DHHKey,0),MATCH($D189,DHHVar,0))</f>
        <v>0.6630642815986387</v>
      </c>
      <c r="AH189" s="203">
        <f>INDEX(DHHVal,MATCH(CtryCode&amp;".distn.bsh."&amp;AH$10&amp;$E189&amp;AH$9&amp;AH$11,DHHKey,0),MATCH($D189,DHHVar,0))</f>
        <v>0.6042343412148473</v>
      </c>
      <c r="AI189" s="203">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8">
        <f>INDEX(DHHVal,MATCH(CtryCode&amp;".distn.bsh."&amp;L$10&amp;$E190&amp;L$9&amp;L$11,DHHKey,0),MATCH($D190,DHHVar,0))</f>
        <v>0.0</v>
      </c>
      <c r="M190" s="203">
        <f>INDEX(DHHVal,MATCH(CtryCode&amp;".distn.bsh."&amp;M$10&amp;$E190&amp;M$9&amp;M$11,DHHKey,0),MATCH($D190,DHHVar,0))</f>
        <v>0.0</v>
      </c>
      <c r="N190" s="203">
        <f>INDEX(DHHVal,MATCH(CtryCode&amp;".distn.bsh."&amp;N$10&amp;$E190&amp;N$9&amp;N$11,DHHKey,0),MATCH($D190,DHHVar,0))</f>
        <v>0.0</v>
      </c>
      <c r="O190" s="203">
        <f>INDEX(DHHVal,MATCH(CtryCode&amp;".distn.bsh."&amp;O$10&amp;$E190&amp;O$9&amp;O$11,DHHKey,0),MATCH($D190,DHHVar,0))</f>
        <v>0.0</v>
      </c>
      <c r="P190" s="203">
        <f>INDEX(DHHVal,MATCH(CtryCode&amp;".distn.bsh."&amp;P$10&amp;$E190&amp;P$9&amp;P$11,DHHKey,0),MATCH($D190,DHHVar,0))</f>
        <v>0.0</v>
      </c>
      <c r="Q190" s="203">
        <f>INDEX(DHHVal,MATCH(CtryCode&amp;".distn.bsh."&amp;Q$10&amp;$E190&amp;Q$9&amp;Q$11,DHHKey,0),MATCH($D190,DHHVar,0))</f>
        <v>0.0</v>
      </c>
      <c r="R190" s="203">
        <f>INDEX(DHHVal,MATCH(CtryCode&amp;".distn.bsh."&amp;R$10&amp;$E190&amp;R$9&amp;R$11,DHHKey,0),MATCH($D190,DHHVar,0))</f>
        <v>0.0</v>
      </c>
      <c r="S190" s="203">
        <f>INDEX(DHHVal,MATCH(CtryCode&amp;".distn.bsh."&amp;S$10&amp;$E190&amp;S$9&amp;S$11,DHHKey,0),MATCH($D190,DHHVar,0))</f>
        <v>0.0</v>
      </c>
      <c r="T190" s="203">
        <f>INDEX(DHHVal,MATCH(CtryCode&amp;".distn.bsh."&amp;T$10&amp;$E190&amp;T$9&amp;T$11,DHHKey,0),MATCH($D190,DHHVar,0))</f>
        <v>0.0</v>
      </c>
      <c r="U190" s="203">
        <f>INDEX(DHHVal,MATCH(CtryCode&amp;".distn.bsh."&amp;U$10&amp;$E190&amp;U$9&amp;U$11,DHHKey,0),MATCH($D190,DHHVar,0))</f>
        <v>0.0</v>
      </c>
      <c r="V190" s="203">
        <f>INDEX(DHHVal,MATCH(CtryCode&amp;".distn.bsh."&amp;V$10&amp;$E190&amp;V$9&amp;V$11,DHHKey,0),MATCH($D190,DHHVar,0))</f>
        <v>0.0</v>
      </c>
      <c r="W190" s="207" t="str">
        <f>IF(X$5=K$5,SUM(Y190:AI190)-SUM(L190:V190),"")</f>
        <v/>
      </c>
      <c r="X190" s="9" t="str">
        <f>LOWER(CtryCode)&amp;".distn."&amp;$A190&amp;IF($B190="","","."&amp;$B190)&amp;IF($C190="","",".dec."&amp;$C190)&amp;"."&amp;X$5</f>
        <v>egy.distn.bsh.die.dec.ove.2</v>
      </c>
      <c r="Y190" s="208">
        <f>INDEX(DHHVal,MATCH(CtryCode&amp;".distn.bsh."&amp;Y$10&amp;$E190&amp;Y$9&amp;Y$11,DHHKey,0),MATCH($D190,DHHVar,0))</f>
        <v>0.0</v>
      </c>
      <c r="Z190" s="203">
        <f>INDEX(DHHVal,MATCH(CtryCode&amp;".distn.bsh."&amp;Z$10&amp;$E190&amp;Z$9&amp;Z$11,DHHKey,0),MATCH($D190,DHHVar,0))</f>
        <v>0.0</v>
      </c>
      <c r="AA190" s="203">
        <f>INDEX(DHHVal,MATCH(CtryCode&amp;".distn.bsh."&amp;AA$10&amp;$E190&amp;AA$9&amp;AA$11,DHHKey,0),MATCH($D190,DHHVar,0))</f>
        <v>0.0</v>
      </c>
      <c r="AB190" s="203">
        <f>INDEX(DHHVal,MATCH(CtryCode&amp;".distn.bsh."&amp;AB$10&amp;$E190&amp;AB$9&amp;AB$11,DHHKey,0),MATCH($D190,DHHVar,0))</f>
        <v>0.0</v>
      </c>
      <c r="AC190" s="203">
        <f>INDEX(DHHVal,MATCH(CtryCode&amp;".distn.bsh."&amp;AC$10&amp;$E190&amp;AC$9&amp;AC$11,DHHKey,0),MATCH($D190,DHHVar,0))</f>
        <v>0.0</v>
      </c>
      <c r="AD190" s="203">
        <f>INDEX(DHHVal,MATCH(CtryCode&amp;".distn.bsh."&amp;AD$10&amp;$E190&amp;AD$9&amp;AD$11,DHHKey,0),MATCH($D190,DHHVar,0))</f>
        <v>0.0</v>
      </c>
      <c r="AE190" s="203">
        <f>INDEX(DHHVal,MATCH(CtryCode&amp;".distn.bsh."&amp;AE$10&amp;$E190&amp;AE$9&amp;AE$11,DHHKey,0),MATCH($D190,DHHVar,0))</f>
        <v>0.0</v>
      </c>
      <c r="AF190" s="203">
        <f>INDEX(DHHVal,MATCH(CtryCode&amp;".distn.bsh."&amp;AF$10&amp;$E190&amp;AF$9&amp;AF$11,DHHKey,0),MATCH($D190,DHHVar,0))</f>
        <v>0.0</v>
      </c>
      <c r="AG190" s="203">
        <f>INDEX(DHHVal,MATCH(CtryCode&amp;".distn.bsh."&amp;AG$10&amp;$E190&amp;AG$9&amp;AG$11,DHHKey,0),MATCH($D190,DHHVar,0))</f>
        <v>0.0</v>
      </c>
      <c r="AH190" s="203">
        <f>INDEX(DHHVal,MATCH(CtryCode&amp;".distn.bsh."&amp;AH$10&amp;$E190&amp;AH$9&amp;AH$11,DHHKey,0),MATCH($D190,DHHVar,0))</f>
        <v>0.0</v>
      </c>
      <c r="AI190" s="203">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8">
        <f>INDEX(DHHVal,MATCH(CtryCode&amp;".distn.bsh."&amp;L$10&amp;$E191&amp;L$9&amp;L$11,DHHKey,0),MATCH($D191,DHHVar,0))</f>
        <v>5.47104619642875e-05</v>
      </c>
      <c r="M191" s="203">
        <f>INDEX(DHHVal,MATCH(CtryCode&amp;".distn.bsh."&amp;M$10&amp;$E191&amp;M$9&amp;M$11,DHHKey,0),MATCH($D191,DHHVar,0))</f>
        <v>2.007991092078152e-05</v>
      </c>
      <c r="N191" s="203">
        <f>INDEX(DHHVal,MATCH(CtryCode&amp;".distn.bsh."&amp;N$10&amp;$E191&amp;N$9&amp;N$11,DHHKey,0),MATCH($D191,DHHVar,0))</f>
        <v>2.278565642010661e-05</v>
      </c>
      <c r="O191" s="203">
        <f>INDEX(DHHVal,MATCH(CtryCode&amp;".distn.bsh."&amp;O$10&amp;$E191&amp;O$9&amp;O$11,DHHKey,0),MATCH($D191,DHHVar,0))</f>
        <v>1.02555962916753e-05</v>
      </c>
      <c r="P191" s="203">
        <f>INDEX(DHHVal,MATCH(CtryCode&amp;".distn.bsh."&amp;P$10&amp;$E191&amp;P$9&amp;P$11,DHHKey,0),MATCH($D191,DHHVar,0))</f>
        <v>5.672685703231701e-05</v>
      </c>
      <c r="Q191" s="203">
        <f>INDEX(DHHVal,MATCH(CtryCode&amp;".distn.bsh."&amp;Q$10&amp;$E191&amp;Q$9&amp;Q$11,DHHKey,0),MATCH($D191,DHHVar,0))</f>
        <v>5.659026394098394e-05</v>
      </c>
      <c r="R191" s="203">
        <f>INDEX(DHHVal,MATCH(CtryCode&amp;".distn.bsh."&amp;R$10&amp;$E191&amp;R$9&amp;R$11,DHHKey,0),MATCH($D191,DHHVar,0))</f>
        <v>4.647021853757486e-05</v>
      </c>
      <c r="S191" s="203">
        <f>INDEX(DHHVal,MATCH(CtryCode&amp;".distn.bsh."&amp;S$10&amp;$E191&amp;S$9&amp;S$11,DHHKey,0),MATCH($D191,DHHVar,0))</f>
        <v>2.134950537996008e-05</v>
      </c>
      <c r="T191" s="203">
        <f>INDEX(DHHVal,MATCH(CtryCode&amp;".distn.bsh."&amp;T$10&amp;$E191&amp;T$9&amp;T$11,DHHKey,0),MATCH($D191,DHHVar,0))</f>
        <v>8.175186013846e-05</v>
      </c>
      <c r="U191" s="203">
        <f>INDEX(DHHVal,MATCH(CtryCode&amp;".distn.bsh."&amp;U$10&amp;$E191&amp;U$9&amp;U$11,DHHKey,0),MATCH($D191,DHHVar,0))</f>
        <v>0.0001149866307181042</v>
      </c>
      <c r="V191" s="203">
        <f>INDEX(DHHVal,MATCH(CtryCode&amp;".distn.bsh."&amp;V$10&amp;$E191&amp;V$9&amp;V$11,DHHKey,0),MATCH($D191,DHHVar,0))</f>
        <v>7.732654860958214e-05</v>
      </c>
      <c r="W191" s="207" t="str">
        <f>IF(X$5=K$5,SUM(Y191:AI191)-SUM(L191:V191),"")</f>
        <v/>
      </c>
      <c r="X191" s="9" t="str">
        <f>LOWER(CtryCode)&amp;".distn."&amp;$A191&amp;IF($B191="","","."&amp;$B191)&amp;IF($C191="","",".dec."&amp;$C191)&amp;"."&amp;X$5</f>
        <v>egy.distn.bsh.ker.dec.ove.2</v>
      </c>
      <c r="Y191" s="208">
        <f>INDEX(DHHVal,MATCH(CtryCode&amp;".distn.bsh."&amp;Y$10&amp;$E191&amp;Y$9&amp;Y$11,DHHKey,0),MATCH($D191,DHHVar,0))</f>
        <v>5.47104619642875e-05</v>
      </c>
      <c r="Z191" s="203">
        <f>INDEX(DHHVal,MATCH(CtryCode&amp;".distn.bsh."&amp;Z$10&amp;$E191&amp;Z$9&amp;Z$11,DHHKey,0),MATCH($D191,DHHVar,0))</f>
        <v>2.007991092078152e-05</v>
      </c>
      <c r="AA191" s="203">
        <f>INDEX(DHHVal,MATCH(CtryCode&amp;".distn.bsh."&amp;AA$10&amp;$E191&amp;AA$9&amp;AA$11,DHHKey,0),MATCH($D191,DHHVar,0))</f>
        <v>2.278565642010661e-05</v>
      </c>
      <c r="AB191" s="203">
        <f>INDEX(DHHVal,MATCH(CtryCode&amp;".distn.bsh."&amp;AB$10&amp;$E191&amp;AB$9&amp;AB$11,DHHKey,0),MATCH($D191,DHHVar,0))</f>
        <v>1.02555962916753e-05</v>
      </c>
      <c r="AC191" s="203">
        <f>INDEX(DHHVal,MATCH(CtryCode&amp;".distn.bsh."&amp;AC$10&amp;$E191&amp;AC$9&amp;AC$11,DHHKey,0),MATCH($D191,DHHVar,0))</f>
        <v>5.672685703231701e-05</v>
      </c>
      <c r="AD191" s="203">
        <f>INDEX(DHHVal,MATCH(CtryCode&amp;".distn.bsh."&amp;AD$10&amp;$E191&amp;AD$9&amp;AD$11,DHHKey,0),MATCH($D191,DHHVar,0))</f>
        <v>5.659026394098394e-05</v>
      </c>
      <c r="AE191" s="203">
        <f>INDEX(DHHVal,MATCH(CtryCode&amp;".distn.bsh."&amp;AE$10&amp;$E191&amp;AE$9&amp;AE$11,DHHKey,0),MATCH($D191,DHHVar,0))</f>
        <v>4.647021853757486e-05</v>
      </c>
      <c r="AF191" s="203">
        <f>INDEX(DHHVal,MATCH(CtryCode&amp;".distn.bsh."&amp;AF$10&amp;$E191&amp;AF$9&amp;AF$11,DHHKey,0),MATCH($D191,DHHVar,0))</f>
        <v>2.134950537996008e-05</v>
      </c>
      <c r="AG191" s="203">
        <f>INDEX(DHHVal,MATCH(CtryCode&amp;".distn.bsh."&amp;AG$10&amp;$E191&amp;AG$9&amp;AG$11,DHHKey,0),MATCH($D191,DHHVar,0))</f>
        <v>8.175186013846e-05</v>
      </c>
      <c r="AH191" s="203">
        <f>INDEX(DHHVal,MATCH(CtryCode&amp;".distn.bsh."&amp;AH$10&amp;$E191&amp;AH$9&amp;AH$11,DHHKey,0),MATCH($D191,DHHVar,0))</f>
        <v>0.0001149866307181042</v>
      </c>
      <c r="AI191" s="203">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8">
        <f>INDEX(DHHVal,MATCH(CtryCode&amp;".distn.bsh."&amp;L$10&amp;$E192&amp;L$9&amp;L$11,DHHKey,0),MATCH($D192,DHHVar,0))</f>
        <v>1.764627246801565</v>
      </c>
      <c r="M192" s="203">
        <f>INDEX(DHHVal,MATCH(CtryCode&amp;".distn.bsh."&amp;M$10&amp;$E192&amp;M$9&amp;M$11,DHHKey,0),MATCH($D192,DHHVar,0))</f>
        <v>2.732878313095273</v>
      </c>
      <c r="N192" s="203">
        <f>INDEX(DHHVal,MATCH(CtryCode&amp;".distn.bsh."&amp;N$10&amp;$E192&amp;N$9&amp;N$11,DHHKey,0),MATCH($D192,DHHVar,0))</f>
        <v>2.347839307810304</v>
      </c>
      <c r="O192" s="203">
        <f>INDEX(DHHVal,MATCH(CtryCode&amp;".distn.bsh."&amp;O$10&amp;$E192&amp;O$9&amp;O$11,DHHKey,0),MATCH($D192,DHHVar,0))</f>
        <v>2.066171666044051</v>
      </c>
      <c r="P192" s="203">
        <f>INDEX(DHHVal,MATCH(CtryCode&amp;".distn.bsh."&amp;P$10&amp;$E192&amp;P$9&amp;P$11,DHHKey,0),MATCH($D192,DHHVar,0))</f>
        <v>1.771361052151576</v>
      </c>
      <c r="Q192" s="203">
        <f>INDEX(DHHVal,MATCH(CtryCode&amp;".distn.bsh."&amp;Q$10&amp;$E192&amp;Q$9&amp;Q$11,DHHKey,0),MATCH($D192,DHHVar,0))</f>
        <v>1.729992103661582</v>
      </c>
      <c r="R192" s="203">
        <f>INDEX(DHHVal,MATCH(CtryCode&amp;".distn.bsh."&amp;R$10&amp;$E192&amp;R$9&amp;R$11,DHHKey,0),MATCH($D192,DHHVar,0))</f>
        <v>1.600655486697883</v>
      </c>
      <c r="S192" s="203">
        <f>INDEX(DHHVal,MATCH(CtryCode&amp;".distn.bsh."&amp;S$10&amp;$E192&amp;S$9&amp;S$11,DHHKey,0),MATCH($D192,DHHVar,0))</f>
        <v>1.598236862680213</v>
      </c>
      <c r="T192" s="203">
        <f>INDEX(DHHVal,MATCH(CtryCode&amp;".distn.bsh."&amp;T$10&amp;$E192&amp;T$9&amp;T$11,DHHKey,0),MATCH($D192,DHHVar,0))</f>
        <v>1.367792566030258</v>
      </c>
      <c r="U192" s="203">
        <f>INDEX(DHHVal,MATCH(CtryCode&amp;".distn.bsh."&amp;U$10&amp;$E192&amp;U$9&amp;U$11,DHHKey,0),MATCH($D192,DHHVar,0))</f>
        <v>1.180808895013426</v>
      </c>
      <c r="V192" s="203">
        <f>INDEX(DHHVal,MATCH(CtryCode&amp;".distn.bsh."&amp;V$10&amp;$E192&amp;V$9&amp;V$11,DHHKey,0),MATCH($D192,DHHVar,0))</f>
        <v>1.008182819886205</v>
      </c>
      <c r="W192" s="207" t="str">
        <f>IF(X$5=K$5,SUM(Y192:AI192)-SUM(L192:V192),"")</f>
        <v/>
      </c>
      <c r="X192" s="9" t="str">
        <f>LOWER(CtryCode)&amp;".distn."&amp;$A192&amp;IF($B192="","","."&amp;$B192)&amp;IF($C192="","",".dec."&amp;$C192)&amp;"."&amp;X$5</f>
        <v>egy.distn.bsh.lpg.dec.ove.2</v>
      </c>
      <c r="Y192" s="208">
        <f>INDEX(DHHVal,MATCH(CtryCode&amp;".distn.bsh."&amp;Y$10&amp;$E192&amp;Y$9&amp;Y$11,DHHKey,0),MATCH($D192,DHHVar,0))</f>
        <v>1.764627246801565</v>
      </c>
      <c r="Z192" s="203">
        <f>INDEX(DHHVal,MATCH(CtryCode&amp;".distn.bsh."&amp;Z$10&amp;$E192&amp;Z$9&amp;Z$11,DHHKey,0),MATCH($D192,DHHVar,0))</f>
        <v>2.732878313095273</v>
      </c>
      <c r="AA192" s="203">
        <f>INDEX(DHHVal,MATCH(CtryCode&amp;".distn.bsh."&amp;AA$10&amp;$E192&amp;AA$9&amp;AA$11,DHHKey,0),MATCH($D192,DHHVar,0))</f>
        <v>2.347839307810304</v>
      </c>
      <c r="AB192" s="203">
        <f>INDEX(DHHVal,MATCH(CtryCode&amp;".distn.bsh."&amp;AB$10&amp;$E192&amp;AB$9&amp;AB$11,DHHKey,0),MATCH($D192,DHHVar,0))</f>
        <v>2.066171666044051</v>
      </c>
      <c r="AC192" s="203">
        <f>INDEX(DHHVal,MATCH(CtryCode&amp;".distn.bsh."&amp;AC$10&amp;$E192&amp;AC$9&amp;AC$11,DHHKey,0),MATCH($D192,DHHVar,0))</f>
        <v>1.771361052151576</v>
      </c>
      <c r="AD192" s="203">
        <f>INDEX(DHHVal,MATCH(CtryCode&amp;".distn.bsh."&amp;AD$10&amp;$E192&amp;AD$9&amp;AD$11,DHHKey,0),MATCH($D192,DHHVar,0))</f>
        <v>1.729992103661582</v>
      </c>
      <c r="AE192" s="203">
        <f>INDEX(DHHVal,MATCH(CtryCode&amp;".distn.bsh."&amp;AE$10&amp;$E192&amp;AE$9&amp;AE$11,DHHKey,0),MATCH($D192,DHHVar,0))</f>
        <v>1.600655486697883</v>
      </c>
      <c r="AF192" s="203">
        <f>INDEX(DHHVal,MATCH(CtryCode&amp;".distn.bsh."&amp;AF$10&amp;$E192&amp;AF$9&amp;AF$11,DHHKey,0),MATCH($D192,DHHVar,0))</f>
        <v>1.598236862680213</v>
      </c>
      <c r="AG192" s="203">
        <f>INDEX(DHHVal,MATCH(CtryCode&amp;".distn.bsh."&amp;AG$10&amp;$E192&amp;AG$9&amp;AG$11,DHHKey,0),MATCH($D192,DHHVar,0))</f>
        <v>1.367792566030258</v>
      </c>
      <c r="AH192" s="203">
        <f>INDEX(DHHVal,MATCH(CtryCode&amp;".distn.bsh."&amp;AH$10&amp;$E192&amp;AH$9&amp;AH$11,DHHKey,0),MATCH($D192,DHHVar,0))</f>
        <v>1.180808895013426</v>
      </c>
      <c r="AI192" s="203">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8">
        <f>INDEX(DHHVal,MATCH(CtryCode&amp;".distn.bsh."&amp;L$10&amp;$E193&amp;L$9&amp;L$11,DHHKey,0),MATCH($D193,DHHVar,0))</f>
        <v>1.738053346896713</v>
      </c>
      <c r="M193" s="203">
        <f>INDEX(DHHVal,MATCH(CtryCode&amp;".distn.bsh."&amp;M$10&amp;$E193&amp;M$9&amp;M$11,DHHKey,0),MATCH($D193,DHHVar,0))</f>
        <v>1.755035630461325</v>
      </c>
      <c r="N193" s="203">
        <f>INDEX(DHHVal,MATCH(CtryCode&amp;".distn.bsh."&amp;N$10&amp;$E193&amp;N$9&amp;N$11,DHHKey,0),MATCH($D193,DHHVar,0))</f>
        <v>1.694090003747357</v>
      </c>
      <c r="O193" s="203">
        <f>INDEX(DHHVal,MATCH(CtryCode&amp;".distn.bsh."&amp;O$10&amp;$E193&amp;O$9&amp;O$11,DHHKey,0),MATCH($D193,DHHVar,0))</f>
        <v>1.645201946542239</v>
      </c>
      <c r="P193" s="203">
        <f>INDEX(DHHVal,MATCH(CtryCode&amp;".distn.bsh."&amp;P$10&amp;$E193&amp;P$9&amp;P$11,DHHKey,0),MATCH($D193,DHHVar,0))</f>
        <v>1.563419738301665</v>
      </c>
      <c r="Q193" s="203">
        <f>INDEX(DHHVal,MATCH(CtryCode&amp;".distn.bsh."&amp;Q$10&amp;$E193&amp;Q$9&amp;Q$11,DHHKey,0),MATCH($D193,DHHVar,0))</f>
        <v>1.704217947151114</v>
      </c>
      <c r="R193" s="203">
        <f>INDEX(DHHVal,MATCH(CtryCode&amp;".distn.bsh."&amp;R$10&amp;$E193&amp;R$9&amp;R$11,DHHKey,0),MATCH($D193,DHHVar,0))</f>
        <v>1.641295524416765</v>
      </c>
      <c r="S193" s="203">
        <f>INDEX(DHHVal,MATCH(CtryCode&amp;".distn.bsh."&amp;S$10&amp;$E193&amp;S$9&amp;S$11,DHHKey,0),MATCH($D193,DHHVar,0))</f>
        <v>1.808909928284024</v>
      </c>
      <c r="T193" s="203">
        <f>INDEX(DHHVal,MATCH(CtryCode&amp;".distn.bsh."&amp;T$10&amp;$E193&amp;T$9&amp;T$11,DHHKey,0),MATCH($D193,DHHVar,0))</f>
        <v>1.775747979049075</v>
      </c>
      <c r="U193" s="203">
        <f>INDEX(DHHVal,MATCH(CtryCode&amp;".distn.bsh."&amp;U$10&amp;$E193&amp;U$9&amp;U$11,DHHKey,0),MATCH($D193,DHHVar,0))</f>
        <v>1.613441191048476</v>
      </c>
      <c r="V193" s="203">
        <f>INDEX(DHHVal,MATCH(CtryCode&amp;".distn.bsh."&amp;V$10&amp;$E193&amp;V$9&amp;V$11,DHHKey,0),MATCH($D193,DHHVar,0))</f>
        <v>1.80744366883074</v>
      </c>
      <c r="W193" s="207" t="str">
        <f>IF(X$5=K$5,SUM(Y193:AI193)-SUM(L193:V193),"")</f>
        <v/>
      </c>
      <c r="X193" s="9" t="str">
        <f>LOWER(CtryCode)&amp;".distn."&amp;$A193&amp;IF($B193="","","."&amp;$B193)&amp;IF($C193="","",".dec."&amp;$C193)&amp;"."&amp;X$5</f>
        <v>egy.distn.bsh.app.dec.ove.2</v>
      </c>
      <c r="Y193" s="208">
        <f>INDEX(DHHVal,MATCH(CtryCode&amp;".distn.bsh."&amp;Y$10&amp;$E193&amp;Y$9&amp;Y$11,DHHKey,0),MATCH($D193,DHHVar,0))</f>
        <v>1.738053346896713</v>
      </c>
      <c r="Z193" s="203">
        <f>INDEX(DHHVal,MATCH(CtryCode&amp;".distn.bsh."&amp;Z$10&amp;$E193&amp;Z$9&amp;Z$11,DHHKey,0),MATCH($D193,DHHVar,0))</f>
        <v>1.755035630461325</v>
      </c>
      <c r="AA193" s="203">
        <f>INDEX(DHHVal,MATCH(CtryCode&amp;".distn.bsh."&amp;AA$10&amp;$E193&amp;AA$9&amp;AA$11,DHHKey,0),MATCH($D193,DHHVar,0))</f>
        <v>1.694090003747357</v>
      </c>
      <c r="AB193" s="203">
        <f>INDEX(DHHVal,MATCH(CtryCode&amp;".distn.bsh."&amp;AB$10&amp;$E193&amp;AB$9&amp;AB$11,DHHKey,0),MATCH($D193,DHHVar,0))</f>
        <v>1.645201946542239</v>
      </c>
      <c r="AC193" s="203">
        <f>INDEX(DHHVal,MATCH(CtryCode&amp;".distn.bsh."&amp;AC$10&amp;$E193&amp;AC$9&amp;AC$11,DHHKey,0),MATCH($D193,DHHVar,0))</f>
        <v>1.563419738301665</v>
      </c>
      <c r="AD193" s="203">
        <f>INDEX(DHHVal,MATCH(CtryCode&amp;".distn.bsh."&amp;AD$10&amp;$E193&amp;AD$9&amp;AD$11,DHHKey,0),MATCH($D193,DHHVar,0))</f>
        <v>1.704217947151114</v>
      </c>
      <c r="AE193" s="203">
        <f>INDEX(DHHVal,MATCH(CtryCode&amp;".distn.bsh."&amp;AE$10&amp;$E193&amp;AE$9&amp;AE$11,DHHKey,0),MATCH($D193,DHHVar,0))</f>
        <v>1.641295524416765</v>
      </c>
      <c r="AF193" s="203">
        <f>INDEX(DHHVal,MATCH(CtryCode&amp;".distn.bsh."&amp;AF$10&amp;$E193&amp;AF$9&amp;AF$11,DHHKey,0),MATCH($D193,DHHVar,0))</f>
        <v>1.808909928284024</v>
      </c>
      <c r="AG193" s="203">
        <f>INDEX(DHHVal,MATCH(CtryCode&amp;".distn.bsh."&amp;AG$10&amp;$E193&amp;AG$9&amp;AG$11,DHHKey,0),MATCH($D193,DHHVar,0))</f>
        <v>1.775747979049075</v>
      </c>
      <c r="AH193" s="203">
        <f>INDEX(DHHVal,MATCH(CtryCode&amp;".distn.bsh."&amp;AH$10&amp;$E193&amp;AH$9&amp;AH$11,DHHKey,0),MATCH($D193,DHHVar,0))</f>
        <v>1.613441191048476</v>
      </c>
      <c r="AI193" s="203">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8">
        <f>INDEX(DHHVal,MATCH(CtryCode&amp;".distn.bsh."&amp;L$10&amp;$E194&amp;L$9&amp;L$11,DHHKey,0),MATCH($D194,DHHVar,0))</f>
        <v>3.799474696951615</v>
      </c>
      <c r="M194" s="203">
        <f>INDEX(DHHVal,MATCH(CtryCode&amp;".distn.bsh."&amp;M$10&amp;$E194&amp;M$9&amp;M$11,DHHKey,0),MATCH($D194,DHHVar,0))</f>
        <v>4.44362658958456</v>
      </c>
      <c r="N194" s="203">
        <f>INDEX(DHHVal,MATCH(CtryCode&amp;".distn.bsh."&amp;N$10&amp;$E194&amp;N$9&amp;N$11,DHHKey,0),MATCH($D194,DHHVar,0))</f>
        <v>4.010761966903173</v>
      </c>
      <c r="O194" s="203">
        <f>INDEX(DHHVal,MATCH(CtryCode&amp;".distn.bsh."&amp;O$10&amp;$E194&amp;O$9&amp;O$11,DHHKey,0),MATCH($D194,DHHVar,0))</f>
        <v>3.522672797654661</v>
      </c>
      <c r="P194" s="203">
        <f>INDEX(DHHVal,MATCH(CtryCode&amp;".distn.bsh."&amp;P$10&amp;$E194&amp;P$9&amp;P$11,DHHKey,0),MATCH($D194,DHHVar,0))</f>
        <v>3.698318715654664</v>
      </c>
      <c r="Q194" s="203">
        <f>INDEX(DHHVal,MATCH(CtryCode&amp;".distn.bsh."&amp;Q$10&amp;$E194&amp;Q$9&amp;Q$11,DHHKey,0),MATCH($D194,DHHVar,0))</f>
        <v>3.885564565364296</v>
      </c>
      <c r="R194" s="203">
        <f>INDEX(DHHVal,MATCH(CtryCode&amp;".distn.bsh."&amp;R$10&amp;$E194&amp;R$9&amp;R$11,DHHKey,0),MATCH($D194,DHHVar,0))</f>
        <v>3.676361735762871</v>
      </c>
      <c r="S194" s="203">
        <f>INDEX(DHHVal,MATCH(CtryCode&amp;".distn.bsh."&amp;S$10&amp;$E194&amp;S$9&amp;S$11,DHHKey,0),MATCH($D194,DHHVar,0))</f>
        <v>3.562139853371693</v>
      </c>
      <c r="T194" s="203">
        <f>INDEX(DHHVal,MATCH(CtryCode&amp;".distn.bsh."&amp;T$10&amp;$E194&amp;T$9&amp;T$11,DHHKey,0),MATCH($D194,DHHVar,0))</f>
        <v>3.674580799189082</v>
      </c>
      <c r="U194" s="203">
        <f>INDEX(DHHVal,MATCH(CtryCode&amp;".distn.bsh."&amp;U$10&amp;$E194&amp;U$9&amp;U$11,DHHKey,0),MATCH($D194,DHHVar,0))</f>
        <v>3.719640709256866</v>
      </c>
      <c r="V194" s="203">
        <f>INDEX(DHHVal,MATCH(CtryCode&amp;".distn.bsh."&amp;V$10&amp;$E194&amp;V$9&amp;V$11,DHHKey,0),MATCH($D194,DHHVar,0))</f>
        <v>3.603608415639351</v>
      </c>
      <c r="W194" s="207" t="str">
        <f>IF(X$5=K$5,SUM(Y194:AI194)-SUM(L194:V194),"")</f>
        <v/>
      </c>
      <c r="X194" s="9" t="str">
        <f>LOWER(CtryCode)&amp;".distn."&amp;$A194&amp;IF($B194="","","."&amp;$B194)&amp;IF($C194="","",".dec."&amp;$C194)&amp;"."&amp;X$5</f>
        <v>egy.distn.bsh.che.dec.ove.2</v>
      </c>
      <c r="Y194" s="208">
        <f>INDEX(DHHVal,MATCH(CtryCode&amp;".distn.bsh."&amp;Y$10&amp;$E194&amp;Y$9&amp;Y$11,DHHKey,0),MATCH($D194,DHHVar,0))</f>
        <v>3.799474696951615</v>
      </c>
      <c r="Z194" s="203">
        <f>INDEX(DHHVal,MATCH(CtryCode&amp;".distn.bsh."&amp;Z$10&amp;$E194&amp;Z$9&amp;Z$11,DHHKey,0),MATCH($D194,DHHVar,0))</f>
        <v>4.44362658958456</v>
      </c>
      <c r="AA194" s="203">
        <f>INDEX(DHHVal,MATCH(CtryCode&amp;".distn.bsh."&amp;AA$10&amp;$E194&amp;AA$9&amp;AA$11,DHHKey,0),MATCH($D194,DHHVar,0))</f>
        <v>4.010761966903173</v>
      </c>
      <c r="AB194" s="203">
        <f>INDEX(DHHVal,MATCH(CtryCode&amp;".distn.bsh."&amp;AB$10&amp;$E194&amp;AB$9&amp;AB$11,DHHKey,0),MATCH($D194,DHHVar,0))</f>
        <v>3.522672797654661</v>
      </c>
      <c r="AC194" s="203">
        <f>INDEX(DHHVal,MATCH(CtryCode&amp;".distn.bsh."&amp;AC$10&amp;$E194&amp;AC$9&amp;AC$11,DHHKey,0),MATCH($D194,DHHVar,0))</f>
        <v>3.698318715654664</v>
      </c>
      <c r="AD194" s="203">
        <f>INDEX(DHHVal,MATCH(CtryCode&amp;".distn.bsh."&amp;AD$10&amp;$E194&amp;AD$9&amp;AD$11,DHHKey,0),MATCH($D194,DHHVar,0))</f>
        <v>3.885564565364296</v>
      </c>
      <c r="AE194" s="203">
        <f>INDEX(DHHVal,MATCH(CtryCode&amp;".distn.bsh."&amp;AE$10&amp;$E194&amp;AE$9&amp;AE$11,DHHKey,0),MATCH($D194,DHHVar,0))</f>
        <v>3.676361735762871</v>
      </c>
      <c r="AF194" s="203">
        <f>INDEX(DHHVal,MATCH(CtryCode&amp;".distn.bsh."&amp;AF$10&amp;$E194&amp;AF$9&amp;AF$11,DHHKey,0),MATCH($D194,DHHVar,0))</f>
        <v>3.562139853371693</v>
      </c>
      <c r="AG194" s="203">
        <f>INDEX(DHHVal,MATCH(CtryCode&amp;".distn.bsh."&amp;AG$10&amp;$E194&amp;AG$9&amp;AG$11,DHHKey,0),MATCH($D194,DHHVar,0))</f>
        <v>3.674580799189082</v>
      </c>
      <c r="AH194" s="203">
        <f>INDEX(DHHVal,MATCH(CtryCode&amp;".distn.bsh."&amp;AH$10&amp;$E194&amp;AH$9&amp;AH$11,DHHKey,0),MATCH($D194,DHHVar,0))</f>
        <v>3.719640709256866</v>
      </c>
      <c r="AI194" s="203">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8">
        <f>INDEX(DHHVal,MATCH(CtryCode&amp;".distn.bsh."&amp;L$10&amp;$E195&amp;L$9&amp;L$11,DHHKey,0),MATCH($D195,DHHVar,0))</f>
        <v>5.846357171408407</v>
      </c>
      <c r="M195" s="203">
        <f>INDEX(DHHVal,MATCH(CtryCode&amp;".distn.bsh."&amp;M$10&amp;$E195&amp;M$9&amp;M$11,DHHKey,0),MATCH($D195,DHHVar,0))</f>
        <v>6.03280342997361</v>
      </c>
      <c r="N195" s="203">
        <f>INDEX(DHHVal,MATCH(CtryCode&amp;".distn.bsh."&amp;N$10&amp;$E195&amp;N$9&amp;N$11,DHHKey,0),MATCH($D195,DHHVar,0))</f>
        <v>5.574286058392713</v>
      </c>
      <c r="O195" s="203">
        <f>INDEX(DHHVal,MATCH(CtryCode&amp;".distn.bsh."&amp;O$10&amp;$E195&amp;O$9&amp;O$11,DHHKey,0),MATCH($D195,DHHVar,0))</f>
        <v>6.42835448266968</v>
      </c>
      <c r="P195" s="203">
        <f>INDEX(DHHVal,MATCH(CtryCode&amp;".distn.bsh."&amp;P$10&amp;$E195&amp;P$9&amp;P$11,DHHKey,0),MATCH($D195,DHHVar,0))</f>
        <v>5.756979324737229</v>
      </c>
      <c r="Q195" s="203">
        <f>INDEX(DHHVal,MATCH(CtryCode&amp;".distn.bsh."&amp;Q$10&amp;$E195&amp;Q$9&amp;Q$11,DHHKey,0),MATCH($D195,DHHVar,0))</f>
        <v>6.032147912793521</v>
      </c>
      <c r="R195" s="203">
        <f>INDEX(DHHVal,MATCH(CtryCode&amp;".distn.bsh."&amp;R$10&amp;$E195&amp;R$9&amp;R$11,DHHKey,0),MATCH($D195,DHHVar,0))</f>
        <v>5.769560896817531</v>
      </c>
      <c r="S195" s="203">
        <f>INDEX(DHHVal,MATCH(CtryCode&amp;".distn.bsh."&amp;S$10&amp;$E195&amp;S$9&amp;S$11,DHHKey,0),MATCH($D195,DHHVar,0))</f>
        <v>6.008203008048008</v>
      </c>
      <c r="T195" s="203">
        <f>INDEX(DHHVal,MATCH(CtryCode&amp;".distn.bsh."&amp;T$10&amp;$E195&amp;T$9&amp;T$11,DHHKey,0),MATCH($D195,DHHVar,0))</f>
        <v>5.11925845817134</v>
      </c>
      <c r="U195" s="203">
        <f>INDEX(DHHVal,MATCH(CtryCode&amp;".distn.bsh."&amp;U$10&amp;$E195&amp;U$9&amp;U$11,DHHKey,0),MATCH($D195,DHHVar,0))</f>
        <v>5.20640570759533</v>
      </c>
      <c r="V195" s="203">
        <f>INDEX(DHHVal,MATCH(CtryCode&amp;".distn.bsh."&amp;V$10&amp;$E195&amp;V$9&amp;V$11,DHHKey,0),MATCH($D195,DHHVar,0))</f>
        <v>4.260004717867489</v>
      </c>
      <c r="W195" s="207" t="str">
        <f>IF(X$5=K$5,SUM(Y195:AI195)-SUM(L195:V195),"")</f>
        <v/>
      </c>
      <c r="X195" s="9" t="str">
        <f>LOWER(CtryCode)&amp;".distn."&amp;$A195&amp;IF($B195="","","."&amp;$B195)&amp;IF($C195="","",".dec."&amp;$C195)&amp;"."&amp;X$5</f>
        <v>egy.distn.bsh.clo.dec.ove.2</v>
      </c>
      <c r="Y195" s="208">
        <f>INDEX(DHHVal,MATCH(CtryCode&amp;".distn.bsh."&amp;Y$10&amp;$E195&amp;Y$9&amp;Y$11,DHHKey,0),MATCH($D195,DHHVar,0))</f>
        <v>5.846357171408407</v>
      </c>
      <c r="Z195" s="203">
        <f>INDEX(DHHVal,MATCH(CtryCode&amp;".distn.bsh."&amp;Z$10&amp;$E195&amp;Z$9&amp;Z$11,DHHKey,0),MATCH($D195,DHHVar,0))</f>
        <v>6.03280342997361</v>
      </c>
      <c r="AA195" s="203">
        <f>INDEX(DHHVal,MATCH(CtryCode&amp;".distn.bsh."&amp;AA$10&amp;$E195&amp;AA$9&amp;AA$11,DHHKey,0),MATCH($D195,DHHVar,0))</f>
        <v>5.574286058392713</v>
      </c>
      <c r="AB195" s="203">
        <f>INDEX(DHHVal,MATCH(CtryCode&amp;".distn.bsh."&amp;AB$10&amp;$E195&amp;AB$9&amp;AB$11,DHHKey,0),MATCH($D195,DHHVar,0))</f>
        <v>6.42835448266968</v>
      </c>
      <c r="AC195" s="203">
        <f>INDEX(DHHVal,MATCH(CtryCode&amp;".distn.bsh."&amp;AC$10&amp;$E195&amp;AC$9&amp;AC$11,DHHKey,0),MATCH($D195,DHHVar,0))</f>
        <v>5.756979324737229</v>
      </c>
      <c r="AD195" s="203">
        <f>INDEX(DHHVal,MATCH(CtryCode&amp;".distn.bsh."&amp;AD$10&amp;$E195&amp;AD$9&amp;AD$11,DHHKey,0),MATCH($D195,DHHVar,0))</f>
        <v>6.032147912793521</v>
      </c>
      <c r="AE195" s="203">
        <f>INDEX(DHHVal,MATCH(CtryCode&amp;".distn.bsh."&amp;AE$10&amp;$E195&amp;AE$9&amp;AE$11,DHHKey,0),MATCH($D195,DHHVar,0))</f>
        <v>5.769560896817531</v>
      </c>
      <c r="AF195" s="203">
        <f>INDEX(DHHVal,MATCH(CtryCode&amp;".distn.bsh."&amp;AF$10&amp;$E195&amp;AF$9&amp;AF$11,DHHKey,0),MATCH($D195,DHHVar,0))</f>
        <v>6.008203008048008</v>
      </c>
      <c r="AG195" s="203">
        <f>INDEX(DHHVal,MATCH(CtryCode&amp;".distn.bsh."&amp;AG$10&amp;$E195&amp;AG$9&amp;AG$11,DHHKey,0),MATCH($D195,DHHVar,0))</f>
        <v>5.11925845817134</v>
      </c>
      <c r="AH195" s="203">
        <f>INDEX(DHHVal,MATCH(CtryCode&amp;".distn.bsh."&amp;AH$10&amp;$E195&amp;AH$9&amp;AH$11,DHHKey,0),MATCH($D195,DHHVar,0))</f>
        <v>5.20640570759533</v>
      </c>
      <c r="AI195" s="203">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8">
        <f>INDEX(DHHVal,MATCH(CtryCode&amp;".distn.bsh."&amp;L$10&amp;$E196&amp;L$9&amp;L$11,DHHKey,0),MATCH($D196,DHHVar,0))</f>
        <v>2.560279764140953</v>
      </c>
      <c r="M196" s="203">
        <f>INDEX(DHHVal,MATCH(CtryCode&amp;".distn.bsh."&amp;M$10&amp;$E196&amp;M$9&amp;M$11,DHHKey,0),MATCH($D196,DHHVar,0))</f>
        <v>2.178704763725762</v>
      </c>
      <c r="N196" s="203">
        <f>INDEX(DHHVal,MATCH(CtryCode&amp;".distn.bsh."&amp;N$10&amp;$E196&amp;N$9&amp;N$11,DHHKey,0),MATCH($D196,DHHVar,0))</f>
        <v>2.327584240215824</v>
      </c>
      <c r="O196" s="203">
        <f>INDEX(DHHVal,MATCH(CtryCode&amp;".distn.bsh."&amp;O$10&amp;$E196&amp;O$9&amp;O$11,DHHKey,0),MATCH($D196,DHHVar,0))</f>
        <v>2.376022366313373</v>
      </c>
      <c r="P196" s="203">
        <f>INDEX(DHHVal,MATCH(CtryCode&amp;".distn.bsh."&amp;P$10&amp;$E196&amp;P$9&amp;P$11,DHHKey,0),MATCH($D196,DHHVar,0))</f>
        <v>2.820105096499784</v>
      </c>
      <c r="Q196" s="203">
        <f>INDEX(DHHVal,MATCH(CtryCode&amp;".distn.bsh."&amp;Q$10&amp;$E196&amp;Q$9&amp;Q$11,DHHKey,0),MATCH($D196,DHHVar,0))</f>
        <v>2.850079128227403</v>
      </c>
      <c r="R196" s="203">
        <f>INDEX(DHHVal,MATCH(CtryCode&amp;".distn.bsh."&amp;R$10&amp;$E196&amp;R$9&amp;R$11,DHHKey,0),MATCH($D196,DHHVar,0))</f>
        <v>2.903339467936522</v>
      </c>
      <c r="S196" s="203">
        <f>INDEX(DHHVal,MATCH(CtryCode&amp;".distn.bsh."&amp;S$10&amp;$E196&amp;S$9&amp;S$11,DHHKey,0),MATCH($D196,DHHVar,0))</f>
        <v>2.803770177483278</v>
      </c>
      <c r="T196" s="203">
        <f>INDEX(DHHVal,MATCH(CtryCode&amp;".distn.bsh."&amp;T$10&amp;$E196&amp;T$9&amp;T$11,DHHKey,0),MATCH($D196,DHHVar,0))</f>
        <v>2.934290519707844</v>
      </c>
      <c r="U196" s="203">
        <f>INDEX(DHHVal,MATCH(CtryCode&amp;".distn.bsh."&amp;U$10&amp;$E196&amp;U$9&amp;U$11,DHHKey,0),MATCH($D196,DHHVar,0))</f>
        <v>3.320145132218661</v>
      </c>
      <c r="V196" s="203">
        <f>INDEX(DHHVal,MATCH(CtryCode&amp;".distn.bsh."&amp;V$10&amp;$E196&amp;V$9&amp;V$11,DHHKey,0),MATCH($D196,DHHVar,0))</f>
        <v>3.340869375385191</v>
      </c>
      <c r="W196" s="207" t="str">
        <f>IF(X$5=K$5,SUM(Y196:AI196)-SUM(L196:V196),"")</f>
        <v/>
      </c>
      <c r="X196" s="9" t="str">
        <f>LOWER(CtryCode)&amp;".distn."&amp;$A196&amp;IF($B196="","","."&amp;$B196)&amp;IF($C196="","",".dec."&amp;$C196)&amp;"."&amp;X$5</f>
        <v>egy.distn.bsh.com.dec.ove.2</v>
      </c>
      <c r="Y196" s="208">
        <f>INDEX(DHHVal,MATCH(CtryCode&amp;".distn.bsh."&amp;Y$10&amp;$E196&amp;Y$9&amp;Y$11,DHHKey,0),MATCH($D196,DHHVar,0))</f>
        <v>2.560279764140953</v>
      </c>
      <c r="Z196" s="203">
        <f>INDEX(DHHVal,MATCH(CtryCode&amp;".distn.bsh."&amp;Z$10&amp;$E196&amp;Z$9&amp;Z$11,DHHKey,0),MATCH($D196,DHHVar,0))</f>
        <v>2.178704763725762</v>
      </c>
      <c r="AA196" s="203">
        <f>INDEX(DHHVal,MATCH(CtryCode&amp;".distn.bsh."&amp;AA$10&amp;$E196&amp;AA$9&amp;AA$11,DHHKey,0),MATCH($D196,DHHVar,0))</f>
        <v>2.327584240215824</v>
      </c>
      <c r="AB196" s="203">
        <f>INDEX(DHHVal,MATCH(CtryCode&amp;".distn.bsh."&amp;AB$10&amp;$E196&amp;AB$9&amp;AB$11,DHHKey,0),MATCH($D196,DHHVar,0))</f>
        <v>2.376022366313373</v>
      </c>
      <c r="AC196" s="203">
        <f>INDEX(DHHVal,MATCH(CtryCode&amp;".distn.bsh."&amp;AC$10&amp;$E196&amp;AC$9&amp;AC$11,DHHKey,0),MATCH($D196,DHHVar,0))</f>
        <v>2.820105096499784</v>
      </c>
      <c r="AD196" s="203">
        <f>INDEX(DHHVal,MATCH(CtryCode&amp;".distn.bsh."&amp;AD$10&amp;$E196&amp;AD$9&amp;AD$11,DHHKey,0),MATCH($D196,DHHVar,0))</f>
        <v>2.850079128227403</v>
      </c>
      <c r="AE196" s="203">
        <f>INDEX(DHHVal,MATCH(CtryCode&amp;".distn.bsh."&amp;AE$10&amp;$E196&amp;AE$9&amp;AE$11,DHHKey,0),MATCH($D196,DHHVar,0))</f>
        <v>2.903339467936522</v>
      </c>
      <c r="AF196" s="203">
        <f>INDEX(DHHVal,MATCH(CtryCode&amp;".distn.bsh."&amp;AF$10&amp;$E196&amp;AF$9&amp;AF$11,DHHKey,0),MATCH($D196,DHHVar,0))</f>
        <v>2.803770177483278</v>
      </c>
      <c r="AG196" s="203">
        <f>INDEX(DHHVal,MATCH(CtryCode&amp;".distn.bsh."&amp;AG$10&amp;$E196&amp;AG$9&amp;AG$11,DHHKey,0),MATCH($D196,DHHVar,0))</f>
        <v>2.934290519707844</v>
      </c>
      <c r="AH196" s="203">
        <f>INDEX(DHHVal,MATCH(CtryCode&amp;".distn.bsh."&amp;AH$10&amp;$E196&amp;AH$9&amp;AH$11,DHHKey,0),MATCH($D196,DHHVar,0))</f>
        <v>3.320145132218661</v>
      </c>
      <c r="AI196" s="203">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8">
        <f>INDEX(DHHVal,MATCH(CtryCode&amp;".distn.bsh."&amp;L$10&amp;$E197&amp;L$9&amp;L$11,DHHKey,0),MATCH($D197,DHHVar,0))</f>
        <v>3.554916441584782</v>
      </c>
      <c r="M197" s="203">
        <f>INDEX(DHHVal,MATCH(CtryCode&amp;".distn.bsh."&amp;M$10&amp;$E197&amp;M$9&amp;M$11,DHHKey,0),MATCH($D197,DHHVar,0))</f>
        <v>2.946697026824231</v>
      </c>
      <c r="N197" s="203">
        <f>INDEX(DHHVal,MATCH(CtryCode&amp;".distn.bsh."&amp;N$10&amp;$E197&amp;N$9&amp;N$11,DHHKey,0),MATCH($D197,DHHVar,0))</f>
        <v>3.959406622839178</v>
      </c>
      <c r="O197" s="203">
        <f>INDEX(DHHVal,MATCH(CtryCode&amp;".distn.bsh."&amp;O$10&amp;$E197&amp;O$9&amp;O$11,DHHKey,0),MATCH($D197,DHHVar,0))</f>
        <v>4.213716537663631</v>
      </c>
      <c r="P197" s="203">
        <f>INDEX(DHHVal,MATCH(CtryCode&amp;".distn.bsh."&amp;P$10&amp;$E197&amp;P$9&amp;P$11,DHHKey,0),MATCH($D197,DHHVar,0))</f>
        <v>4.092771715307416</v>
      </c>
      <c r="Q197" s="203">
        <f>INDEX(DHHVal,MATCH(CtryCode&amp;".distn.bsh."&amp;Q$10&amp;$E197&amp;Q$9&amp;Q$11,DHHKey,0),MATCH($D197,DHHVar,0))</f>
        <v>4.573411282222439</v>
      </c>
      <c r="R197" s="203">
        <f>INDEX(DHHVal,MATCH(CtryCode&amp;".distn.bsh."&amp;R$10&amp;$E197&amp;R$9&amp;R$11,DHHKey,0),MATCH($D197,DHHVar,0))</f>
        <v>4.24540273564703</v>
      </c>
      <c r="S197" s="203">
        <f>INDEX(DHHVal,MATCH(CtryCode&amp;".distn.bsh."&amp;S$10&amp;$E197&amp;S$9&amp;S$11,DHHKey,0),MATCH($D197,DHHVar,0))</f>
        <v>4.366731796834555</v>
      </c>
      <c r="T197" s="203">
        <f>INDEX(DHHVal,MATCH(CtryCode&amp;".distn.bsh."&amp;T$10&amp;$E197&amp;T$9&amp;T$11,DHHKey,0),MATCH($D197,DHHVar,0))</f>
        <v>3.701719314676974</v>
      </c>
      <c r="U197" s="203">
        <f>INDEX(DHHVal,MATCH(CtryCode&amp;".distn.bsh."&amp;U$10&amp;$E197&amp;U$9&amp;U$11,DHHKey,0),MATCH($D197,DHHVar,0))</f>
        <v>2.722517763251207</v>
      </c>
      <c r="V197" s="203">
        <f>INDEX(DHHVal,MATCH(CtryCode&amp;".distn.bsh."&amp;V$10&amp;$E197&amp;V$9&amp;V$11,DHHKey,0),MATCH($D197,DHHVar,0))</f>
        <v>1.488474433159424</v>
      </c>
      <c r="W197" s="207" t="str">
        <f>IF(X$5=K$5,SUM(Y197:AI197)-SUM(L197:V197),"")</f>
        <v/>
      </c>
      <c r="X197" s="9" t="str">
        <f>LOWER(CtryCode)&amp;".distn."&amp;$A197&amp;IF($B197="","","."&amp;$B197)&amp;IF($C197="","",".dec."&amp;$C197)&amp;"."&amp;X$5</f>
        <v>egy.distn.bsh.edu.dec.ove.2</v>
      </c>
      <c r="Y197" s="208">
        <f>INDEX(DHHVal,MATCH(CtryCode&amp;".distn.bsh."&amp;Y$10&amp;$E197&amp;Y$9&amp;Y$11,DHHKey,0),MATCH($D197,DHHVar,0))</f>
        <v>3.554916441584782</v>
      </c>
      <c r="Z197" s="203">
        <f>INDEX(DHHVal,MATCH(CtryCode&amp;".distn.bsh."&amp;Z$10&amp;$E197&amp;Z$9&amp;Z$11,DHHKey,0),MATCH($D197,DHHVar,0))</f>
        <v>2.946697026824231</v>
      </c>
      <c r="AA197" s="203">
        <f>INDEX(DHHVal,MATCH(CtryCode&amp;".distn.bsh."&amp;AA$10&amp;$E197&amp;AA$9&amp;AA$11,DHHKey,0),MATCH($D197,DHHVar,0))</f>
        <v>3.959406622839178</v>
      </c>
      <c r="AB197" s="203">
        <f>INDEX(DHHVal,MATCH(CtryCode&amp;".distn.bsh."&amp;AB$10&amp;$E197&amp;AB$9&amp;AB$11,DHHKey,0),MATCH($D197,DHHVar,0))</f>
        <v>4.213716537663631</v>
      </c>
      <c r="AC197" s="203">
        <f>INDEX(DHHVal,MATCH(CtryCode&amp;".distn.bsh."&amp;AC$10&amp;$E197&amp;AC$9&amp;AC$11,DHHKey,0),MATCH($D197,DHHVar,0))</f>
        <v>4.092771715307416</v>
      </c>
      <c r="AD197" s="203">
        <f>INDEX(DHHVal,MATCH(CtryCode&amp;".distn.bsh."&amp;AD$10&amp;$E197&amp;AD$9&amp;AD$11,DHHKey,0),MATCH($D197,DHHVar,0))</f>
        <v>4.573411282222439</v>
      </c>
      <c r="AE197" s="203">
        <f>INDEX(DHHVal,MATCH(CtryCode&amp;".distn.bsh."&amp;AE$10&amp;$E197&amp;AE$9&amp;AE$11,DHHKey,0),MATCH($D197,DHHVar,0))</f>
        <v>4.24540273564703</v>
      </c>
      <c r="AF197" s="203">
        <f>INDEX(DHHVal,MATCH(CtryCode&amp;".distn.bsh."&amp;AF$10&amp;$E197&amp;AF$9&amp;AF$11,DHHKey,0),MATCH($D197,DHHVar,0))</f>
        <v>4.366731796834555</v>
      </c>
      <c r="AG197" s="203">
        <f>INDEX(DHHVal,MATCH(CtryCode&amp;".distn.bsh."&amp;AG$10&amp;$E197&amp;AG$9&amp;AG$11,DHHKey,0),MATCH($D197,DHHVar,0))</f>
        <v>3.701719314676974</v>
      </c>
      <c r="AH197" s="203">
        <f>INDEX(DHHVal,MATCH(CtryCode&amp;".distn.bsh."&amp;AH$10&amp;$E197&amp;AH$9&amp;AH$11,DHHKey,0),MATCH($D197,DHHVar,0))</f>
        <v>2.722517763251207</v>
      </c>
      <c r="AI197" s="203">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8">
        <f>INDEX(DHHVal,MATCH(CtryCode&amp;".distn.bsh."&amp;L$10&amp;$E198&amp;L$9&amp;L$11,DHHKey,0),MATCH($D198,DHHVar,0))</f>
        <v>52.29224957575893</v>
      </c>
      <c r="M198" s="203">
        <f>INDEX(DHHVal,MATCH(CtryCode&amp;".distn.bsh."&amp;M$10&amp;$E198&amp;M$9&amp;M$11,DHHKey,0),MATCH($D198,DHHVar,0))</f>
        <v>54.58038658197393</v>
      </c>
      <c r="N198" s="203">
        <f>INDEX(DHHVal,MATCH(CtryCode&amp;".distn.bsh."&amp;N$10&amp;$E198&amp;N$9&amp;N$11,DHHKey,0),MATCH($D198,DHHVar,0))</f>
        <v>59.91791438333294</v>
      </c>
      <c r="O198" s="203">
        <f>INDEX(DHHVal,MATCH(CtryCode&amp;".distn.bsh."&amp;O$10&amp;$E198&amp;O$9&amp;O$11,DHHKey,0),MATCH($D198,DHHVar,0))</f>
        <v>55.25572768448318</v>
      </c>
      <c r="P198" s="203">
        <f>INDEX(DHHVal,MATCH(CtryCode&amp;".distn.bsh."&amp;P$10&amp;$E198&amp;P$9&amp;P$11,DHHKey,0),MATCH($D198,DHHVar,0))</f>
        <v>55.77309261054311</v>
      </c>
      <c r="Q198" s="203">
        <f>INDEX(DHHVal,MATCH(CtryCode&amp;".distn.bsh."&amp;Q$10&amp;$E198&amp;Q$9&amp;Q$11,DHHKey,0),MATCH($D198,DHHVar,0))</f>
        <v>53.40879359817428</v>
      </c>
      <c r="R198" s="203">
        <f>INDEX(DHHVal,MATCH(CtryCode&amp;".distn.bsh."&amp;R$10&amp;$E198&amp;R$9&amp;R$11,DHHKey,0),MATCH($D198,DHHVar,0))</f>
        <v>59.24615093906738</v>
      </c>
      <c r="S198" s="203">
        <f>INDEX(DHHVal,MATCH(CtryCode&amp;".distn.bsh."&amp;S$10&amp;$E198&amp;S$9&amp;S$11,DHHKey,0),MATCH($D198,DHHVar,0))</f>
        <v>52.96290256512891</v>
      </c>
      <c r="T198" s="203">
        <f>INDEX(DHHVal,MATCH(CtryCode&amp;".distn.bsh."&amp;T$10&amp;$E198&amp;T$9&amp;T$11,DHHKey,0),MATCH($D198,DHHVar,0))</f>
        <v>56.94114176698496</v>
      </c>
      <c r="U198" s="203">
        <f>INDEX(DHHVal,MATCH(CtryCode&amp;".distn.bsh."&amp;U$10&amp;$E198&amp;U$9&amp;U$11,DHHKey,0),MATCH($D198,DHHVar,0))</f>
        <v>58.19082690567494</v>
      </c>
      <c r="V198" s="203">
        <f>INDEX(DHHVal,MATCH(CtryCode&amp;".distn.bsh."&amp;V$10&amp;$E198&amp;V$9&amp;V$11,DHHKey,0),MATCH($D198,DHHVar,0))</f>
        <v>50.13601126670928</v>
      </c>
      <c r="W198" s="207" t="str">
        <f>IF(X$5=K$5,SUM(Y198:AI198)-SUM(L198:V198),"")</f>
        <v/>
      </c>
      <c r="X198" s="9" t="str">
        <f>LOWER(CtryCode)&amp;".distn."&amp;$A198&amp;IF($B198="","","."&amp;$B198)&amp;IF($C198="","",".dec."&amp;$C198)&amp;"."&amp;X$5</f>
        <v>egy.distn.bsh.food.dec.ove.2</v>
      </c>
      <c r="Y198" s="208">
        <f>INDEX(DHHVal,MATCH(CtryCode&amp;".distn.bsh."&amp;Y$10&amp;$E198&amp;Y$9&amp;Y$11,DHHKey,0),MATCH($D198,DHHVar,0))</f>
        <v>52.29224957575893</v>
      </c>
      <c r="Z198" s="203">
        <f>INDEX(DHHVal,MATCH(CtryCode&amp;".distn.bsh."&amp;Z$10&amp;$E198&amp;Z$9&amp;Z$11,DHHKey,0),MATCH($D198,DHHVar,0))</f>
        <v>54.58038658197393</v>
      </c>
      <c r="AA198" s="203">
        <f>INDEX(DHHVal,MATCH(CtryCode&amp;".distn.bsh."&amp;AA$10&amp;$E198&amp;AA$9&amp;AA$11,DHHKey,0),MATCH($D198,DHHVar,0))</f>
        <v>59.91791438333294</v>
      </c>
      <c r="AB198" s="203">
        <f>INDEX(DHHVal,MATCH(CtryCode&amp;".distn.bsh."&amp;AB$10&amp;$E198&amp;AB$9&amp;AB$11,DHHKey,0),MATCH($D198,DHHVar,0))</f>
        <v>55.25572768448318</v>
      </c>
      <c r="AC198" s="203">
        <f>INDEX(DHHVal,MATCH(CtryCode&amp;".distn.bsh."&amp;AC$10&amp;$E198&amp;AC$9&amp;AC$11,DHHKey,0),MATCH($D198,DHHVar,0))</f>
        <v>55.77309261054311</v>
      </c>
      <c r="AD198" s="203">
        <f>INDEX(DHHVal,MATCH(CtryCode&amp;".distn.bsh."&amp;AD$10&amp;$E198&amp;AD$9&amp;AD$11,DHHKey,0),MATCH($D198,DHHVar,0))</f>
        <v>53.40879359817428</v>
      </c>
      <c r="AE198" s="203">
        <f>INDEX(DHHVal,MATCH(CtryCode&amp;".distn.bsh."&amp;AE$10&amp;$E198&amp;AE$9&amp;AE$11,DHHKey,0),MATCH($D198,DHHVar,0))</f>
        <v>59.24615093906738</v>
      </c>
      <c r="AF198" s="203">
        <f>INDEX(DHHVal,MATCH(CtryCode&amp;".distn.bsh."&amp;AF$10&amp;$E198&amp;AF$9&amp;AF$11,DHHKey,0),MATCH($D198,DHHVar,0))</f>
        <v>52.96290256512891</v>
      </c>
      <c r="AG198" s="203">
        <f>INDEX(DHHVal,MATCH(CtryCode&amp;".distn.bsh."&amp;AG$10&amp;$E198&amp;AG$9&amp;AG$11,DHHKey,0),MATCH($D198,DHHVar,0))</f>
        <v>56.94114176698496</v>
      </c>
      <c r="AH198" s="203">
        <f>INDEX(DHHVal,MATCH(CtryCode&amp;".distn.bsh."&amp;AH$10&amp;$E198&amp;AH$9&amp;AH$11,DHHKey,0),MATCH($D198,DHHVar,0))</f>
        <v>58.19082690567494</v>
      </c>
      <c r="AI198" s="203">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8">
        <f>INDEX(DHHVal,MATCH(CtryCode&amp;".distn.bsh."&amp;L$10&amp;$E199&amp;L$9&amp;L$11,DHHKey,0),MATCH($D199,DHHVar,0))</f>
        <v>4.047027517708186</v>
      </c>
      <c r="M199" s="203">
        <f>INDEX(DHHVal,MATCH(CtryCode&amp;".distn.bsh."&amp;M$10&amp;$E199&amp;M$9&amp;M$11,DHHKey,0),MATCH($D199,DHHVar,0))</f>
        <v>3.077114415832753</v>
      </c>
      <c r="N199" s="203">
        <f>INDEX(DHHVal,MATCH(CtryCode&amp;".distn.bsh."&amp;N$10&amp;$E199&amp;N$9&amp;N$11,DHHKey,0),MATCH($D199,DHHVar,0))</f>
        <v>3.061186127995035</v>
      </c>
      <c r="O199" s="203">
        <f>INDEX(DHHVal,MATCH(CtryCode&amp;".distn.bsh."&amp;O$10&amp;$E199&amp;O$9&amp;O$11,DHHKey,0),MATCH($D199,DHHVar,0))</f>
        <v>3.759926843135341</v>
      </c>
      <c r="P199" s="203">
        <f>INDEX(DHHVal,MATCH(CtryCode&amp;".distn.bsh."&amp;P$10&amp;$E199&amp;P$9&amp;P$11,DHHKey,0),MATCH($D199,DHHVar,0))</f>
        <v>3.708710755705519</v>
      </c>
      <c r="Q199" s="203">
        <f>INDEX(DHHVal,MATCH(CtryCode&amp;".distn.bsh."&amp;Q$10&amp;$E199&amp;Q$9&amp;Q$11,DHHKey,0),MATCH($D199,DHHVar,0))</f>
        <v>4.03256865239503</v>
      </c>
      <c r="R199" s="203">
        <f>INDEX(DHHVal,MATCH(CtryCode&amp;".distn.bsh."&amp;R$10&amp;$E199&amp;R$9&amp;R$11,DHHKey,0),MATCH($D199,DHHVar,0))</f>
        <v>3.993599870334924</v>
      </c>
      <c r="S199" s="203">
        <f>INDEX(DHHVal,MATCH(CtryCode&amp;".distn.bsh."&amp;S$10&amp;$E199&amp;S$9&amp;S$11,DHHKey,0),MATCH($D199,DHHVar,0))</f>
        <v>4.86783715498053</v>
      </c>
      <c r="T199" s="203">
        <f>INDEX(DHHVal,MATCH(CtryCode&amp;".distn.bsh."&amp;T$10&amp;$E199&amp;T$9&amp;T$11,DHHKey,0),MATCH($D199,DHHVar,0))</f>
        <v>4.620355913684664</v>
      </c>
      <c r="U199" s="203">
        <f>INDEX(DHHVal,MATCH(CtryCode&amp;".distn.bsh."&amp;U$10&amp;$E199&amp;U$9&amp;U$11,DHHKey,0),MATCH($D199,DHHVar,0))</f>
        <v>5.092236448686966</v>
      </c>
      <c r="V199" s="203">
        <f>INDEX(DHHVal,MATCH(CtryCode&amp;".distn.bsh."&amp;V$10&amp;$E199&amp;V$9&amp;V$11,DHHKey,0),MATCH($D199,DHHVar,0))</f>
        <v>5.999239877822515</v>
      </c>
      <c r="W199" s="207" t="str">
        <f>IF(X$5=K$5,SUM(Y199:AI199)-SUM(L199:V199),"")</f>
        <v/>
      </c>
      <c r="X199" s="9" t="str">
        <f>LOWER(CtryCode)&amp;".distn."&amp;$A199&amp;IF($B199="","","."&amp;$B199)&amp;IF($C199="","",".dec."&amp;$C199)&amp;"."&amp;X$5</f>
        <v>egy.distn.bsh.hea.dec.ove.2</v>
      </c>
      <c r="Y199" s="208">
        <f>INDEX(DHHVal,MATCH(CtryCode&amp;".distn.bsh."&amp;Y$10&amp;$E199&amp;Y$9&amp;Y$11,DHHKey,0),MATCH($D199,DHHVar,0))</f>
        <v>4.047027517708186</v>
      </c>
      <c r="Z199" s="203">
        <f>INDEX(DHHVal,MATCH(CtryCode&amp;".distn.bsh."&amp;Z$10&amp;$E199&amp;Z$9&amp;Z$11,DHHKey,0),MATCH($D199,DHHVar,0))</f>
        <v>3.077114415832753</v>
      </c>
      <c r="AA199" s="203">
        <f>INDEX(DHHVal,MATCH(CtryCode&amp;".distn.bsh."&amp;AA$10&amp;$E199&amp;AA$9&amp;AA$11,DHHKey,0),MATCH($D199,DHHVar,0))</f>
        <v>3.061186127995035</v>
      </c>
      <c r="AB199" s="203">
        <f>INDEX(DHHVal,MATCH(CtryCode&amp;".distn.bsh."&amp;AB$10&amp;$E199&amp;AB$9&amp;AB$11,DHHKey,0),MATCH($D199,DHHVar,0))</f>
        <v>3.759926843135341</v>
      </c>
      <c r="AC199" s="203">
        <f>INDEX(DHHVal,MATCH(CtryCode&amp;".distn.bsh."&amp;AC$10&amp;$E199&amp;AC$9&amp;AC$11,DHHKey,0),MATCH($D199,DHHVar,0))</f>
        <v>3.708710755705519</v>
      </c>
      <c r="AD199" s="203">
        <f>INDEX(DHHVal,MATCH(CtryCode&amp;".distn.bsh."&amp;AD$10&amp;$E199&amp;AD$9&amp;AD$11,DHHKey,0),MATCH($D199,DHHVar,0))</f>
        <v>4.03256865239503</v>
      </c>
      <c r="AE199" s="203">
        <f>INDEX(DHHVal,MATCH(CtryCode&amp;".distn.bsh."&amp;AE$10&amp;$E199&amp;AE$9&amp;AE$11,DHHKey,0),MATCH($D199,DHHVar,0))</f>
        <v>3.993599870334924</v>
      </c>
      <c r="AF199" s="203">
        <f>INDEX(DHHVal,MATCH(CtryCode&amp;".distn.bsh."&amp;AF$10&amp;$E199&amp;AF$9&amp;AF$11,DHHKey,0),MATCH($D199,DHHVar,0))</f>
        <v>4.86783715498053</v>
      </c>
      <c r="AG199" s="203">
        <f>INDEX(DHHVal,MATCH(CtryCode&amp;".distn.bsh."&amp;AG$10&amp;$E199&amp;AG$9&amp;AG$11,DHHKey,0),MATCH($D199,DHHVar,0))</f>
        <v>4.620355913684664</v>
      </c>
      <c r="AH199" s="203">
        <f>INDEX(DHHVal,MATCH(CtryCode&amp;".distn.bsh."&amp;AH$10&amp;$E199&amp;AH$9&amp;AH$11,DHHKey,0),MATCH($D199,DHHVar,0))</f>
        <v>5.092236448686966</v>
      </c>
      <c r="AI199" s="203">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8">
        <f>INDEX(DHHVal,MATCH(CtryCode&amp;".distn.bsh."&amp;L$10&amp;$E200&amp;L$9&amp;L$11,DHHKey,0),MATCH($D200,DHHVar,0))</f>
        <v>4.711808110803045</v>
      </c>
      <c r="M200" s="203">
        <f>INDEX(DHHVal,MATCH(CtryCode&amp;".distn.bsh."&amp;M$10&amp;$E200&amp;M$9&amp;M$11,DHHKey,0),MATCH($D200,DHHVar,0))</f>
        <v>5.226548763690845</v>
      </c>
      <c r="N200" s="203">
        <f>INDEX(DHHVal,MATCH(CtryCode&amp;".distn.bsh."&amp;N$10&amp;$E200&amp;N$9&amp;N$11,DHHKey,0),MATCH($D200,DHHVar,0))</f>
        <v>4.483250241098802</v>
      </c>
      <c r="O200" s="203">
        <f>INDEX(DHHVal,MATCH(CtryCode&amp;".distn.bsh."&amp;O$10&amp;$E200&amp;O$9&amp;O$11,DHHKey,0),MATCH($D200,DHHVar,0))</f>
        <v>4.792830466900387</v>
      </c>
      <c r="P200" s="203">
        <f>INDEX(DHHVal,MATCH(CtryCode&amp;".distn.bsh."&amp;P$10&amp;$E200&amp;P$9&amp;P$11,DHHKey,0),MATCH($D200,DHHVar,0))</f>
        <v>4.150937211943607</v>
      </c>
      <c r="Q200" s="203">
        <f>INDEX(DHHVal,MATCH(CtryCode&amp;".distn.bsh."&amp;Q$10&amp;$E200&amp;Q$9&amp;Q$11,DHHKey,0),MATCH($D200,DHHVar,0))</f>
        <v>4.766145804283788</v>
      </c>
      <c r="R200" s="203">
        <f>INDEX(DHHVal,MATCH(CtryCode&amp;".distn.bsh."&amp;R$10&amp;$E200&amp;R$9&amp;R$11,DHHKey,0),MATCH($D200,DHHVar,0))</f>
        <v>4.619353948869653</v>
      </c>
      <c r="S200" s="203">
        <f>INDEX(DHHVal,MATCH(CtryCode&amp;".distn.bsh."&amp;S$10&amp;$E200&amp;S$9&amp;S$11,DHHKey,0),MATCH($D200,DHHVar,0))</f>
        <v>4.691320277513182</v>
      </c>
      <c r="T200" s="203">
        <f>INDEX(DHHVal,MATCH(CtryCode&amp;".distn.bsh."&amp;T$10&amp;$E200&amp;T$9&amp;T$11,DHHKey,0),MATCH($D200,DHHVar,0))</f>
        <v>4.430075390282753</v>
      </c>
      <c r="U200" s="203">
        <f>INDEX(DHHVal,MATCH(CtryCode&amp;".distn.bsh."&amp;U$10&amp;$E200&amp;U$9&amp;U$11,DHHKey,0),MATCH($D200,DHHVar,0))</f>
        <v>4.423010336429061</v>
      </c>
      <c r="V200" s="203">
        <f>INDEX(DHHVal,MATCH(CtryCode&amp;".distn.bsh."&amp;V$10&amp;$E200&amp;V$9&amp;V$11,DHHKey,0),MATCH($D200,DHHVar,0))</f>
        <v>6.002621829773441</v>
      </c>
      <c r="W200" s="207" t="str">
        <f>IF(X$5=K$5,SUM(Y200:AI200)-SUM(L200:V200),"")</f>
        <v/>
      </c>
      <c r="X200" s="9" t="str">
        <f>LOWER(CtryCode)&amp;".distn."&amp;$A200&amp;IF($B200="","","."&amp;$B200)&amp;IF($C200="","",".dec."&amp;$C200)&amp;"."&amp;X$5</f>
        <v>egy.distn.bsh.hou.dec.ove.2</v>
      </c>
      <c r="Y200" s="208">
        <f>INDEX(DHHVal,MATCH(CtryCode&amp;".distn.bsh."&amp;Y$10&amp;$E200&amp;Y$9&amp;Y$11,DHHKey,0),MATCH($D200,DHHVar,0))</f>
        <v>4.711808110803045</v>
      </c>
      <c r="Z200" s="203">
        <f>INDEX(DHHVal,MATCH(CtryCode&amp;".distn.bsh."&amp;Z$10&amp;$E200&amp;Z$9&amp;Z$11,DHHKey,0),MATCH($D200,DHHVar,0))</f>
        <v>5.226548763690845</v>
      </c>
      <c r="AA200" s="203">
        <f>INDEX(DHHVal,MATCH(CtryCode&amp;".distn.bsh."&amp;AA$10&amp;$E200&amp;AA$9&amp;AA$11,DHHKey,0),MATCH($D200,DHHVar,0))</f>
        <v>4.483250241098802</v>
      </c>
      <c r="AB200" s="203">
        <f>INDEX(DHHVal,MATCH(CtryCode&amp;".distn.bsh."&amp;AB$10&amp;$E200&amp;AB$9&amp;AB$11,DHHKey,0),MATCH($D200,DHHVar,0))</f>
        <v>4.792830466900387</v>
      </c>
      <c r="AC200" s="203">
        <f>INDEX(DHHVal,MATCH(CtryCode&amp;".distn.bsh."&amp;AC$10&amp;$E200&amp;AC$9&amp;AC$11,DHHKey,0),MATCH($D200,DHHVar,0))</f>
        <v>4.150937211943607</v>
      </c>
      <c r="AD200" s="203">
        <f>INDEX(DHHVal,MATCH(CtryCode&amp;".distn.bsh."&amp;AD$10&amp;$E200&amp;AD$9&amp;AD$11,DHHKey,0),MATCH($D200,DHHVar,0))</f>
        <v>4.766145804283788</v>
      </c>
      <c r="AE200" s="203">
        <f>INDEX(DHHVal,MATCH(CtryCode&amp;".distn.bsh."&amp;AE$10&amp;$E200&amp;AE$9&amp;AE$11,DHHKey,0),MATCH($D200,DHHVar,0))</f>
        <v>4.619353948869653</v>
      </c>
      <c r="AF200" s="203">
        <f>INDEX(DHHVal,MATCH(CtryCode&amp;".distn.bsh."&amp;AF$10&amp;$E200&amp;AF$9&amp;AF$11,DHHKey,0),MATCH($D200,DHHVar,0))</f>
        <v>4.691320277513182</v>
      </c>
      <c r="AG200" s="203">
        <f>INDEX(DHHVal,MATCH(CtryCode&amp;".distn.bsh."&amp;AG$10&amp;$E200&amp;AG$9&amp;AG$11,DHHKey,0),MATCH($D200,DHHVar,0))</f>
        <v>4.430075390282753</v>
      </c>
      <c r="AH200" s="203">
        <f>INDEX(DHHVal,MATCH(CtryCode&amp;".distn.bsh."&amp;AH$10&amp;$E200&amp;AH$9&amp;AH$11,DHHKey,0),MATCH($D200,DHHVar,0))</f>
        <v>4.423010336429061</v>
      </c>
      <c r="AI200" s="203">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8">
        <f>INDEX(DHHVal,MATCH(CtryCode&amp;".distn.bsh."&amp;L$10&amp;$E201&amp;L$9&amp;L$11,DHHKey,0),MATCH($D201,DHHVar,0))</f>
        <v>0.015549701214305</v>
      </c>
      <c r="M201" s="203">
        <f>INDEX(DHHVal,MATCH(CtryCode&amp;".distn.bsh."&amp;M$10&amp;$E201&amp;M$9&amp;M$11,DHHKey,0),MATCH($D201,DHHVar,0))</f>
        <v>0.01310867309642412</v>
      </c>
      <c r="N201" s="203">
        <f>INDEX(DHHVal,MATCH(CtryCode&amp;".distn.bsh."&amp;N$10&amp;$E201&amp;N$9&amp;N$11,DHHKey,0),MATCH($D201,DHHVar,0))</f>
        <v>0.008955674392771671</v>
      </c>
      <c r="O201" s="203">
        <f>INDEX(DHHVal,MATCH(CtryCode&amp;".distn.bsh."&amp;O$10&amp;$E201&amp;O$9&amp;O$11,DHHKey,0),MATCH($D201,DHHVar,0))</f>
        <v>0.006513791023949674</v>
      </c>
      <c r="P201" s="203">
        <f>INDEX(DHHVal,MATCH(CtryCode&amp;".distn.bsh."&amp;P$10&amp;$E201&amp;P$9&amp;P$11,DHHKey,0),MATCH($D201,DHHVar,0))</f>
        <v>0.008978666323109155</v>
      </c>
      <c r="Q201" s="203">
        <f>INDEX(DHHVal,MATCH(CtryCode&amp;".distn.bsh."&amp;Q$10&amp;$E201&amp;Q$9&amp;Q$11,DHHKey,0),MATCH($D201,DHHVar,0))</f>
        <v>0.02060788320275213</v>
      </c>
      <c r="R201" s="203">
        <f>INDEX(DHHVal,MATCH(CtryCode&amp;".distn.bsh."&amp;R$10&amp;$E201&amp;R$9&amp;R$11,DHHKey,0),MATCH($D201,DHHVar,0))</f>
        <v>0.01537789745493419</v>
      </c>
      <c r="S201" s="203">
        <f>INDEX(DHHVal,MATCH(CtryCode&amp;".distn.bsh."&amp;S$10&amp;$E201&amp;S$9&amp;S$11,DHHKey,0),MATCH($D201,DHHVar,0))</f>
        <v>0.01416784452288668</v>
      </c>
      <c r="T201" s="203">
        <f>INDEX(DHHVal,MATCH(CtryCode&amp;".distn.bsh."&amp;T$10&amp;$E201&amp;T$9&amp;T$11,DHHKey,0),MATCH($D201,DHHVar,0))</f>
        <v>0.01847465109333369</v>
      </c>
      <c r="U201" s="203">
        <f>INDEX(DHHVal,MATCH(CtryCode&amp;".distn.bsh."&amp;U$10&amp;$E201&amp;U$9&amp;U$11,DHHKey,0),MATCH($D201,DHHVar,0))</f>
        <v>0.01678636897813678</v>
      </c>
      <c r="V201" s="203">
        <f>INDEX(DHHVal,MATCH(CtryCode&amp;".distn.bsh."&amp;V$10&amp;$E201&amp;V$9&amp;V$11,DHHKey,0),MATCH($D201,DHHVar,0))</f>
        <v>0.02841770595075438</v>
      </c>
      <c r="W201" s="207" t="str">
        <f>IF(X$5=K$5,SUM(Y201:AI201)-SUM(L201:V201),"")</f>
        <v/>
      </c>
      <c r="X201" s="9" t="str">
        <f>LOWER(CtryCode)&amp;".distn."&amp;$A201&amp;IF($B201="","","."&amp;$B201)&amp;IF($C201="","",".dec."&amp;$C201)&amp;"."&amp;X$5</f>
        <v>egy.distn.bsh.oth.dec.ove.2</v>
      </c>
      <c r="Y201" s="208">
        <f>INDEX(DHHVal,MATCH(CtryCode&amp;".distn.bsh."&amp;Y$10&amp;$E201&amp;Y$9&amp;Y$11,DHHKey,0),MATCH($D201,DHHVar,0))</f>
        <v>0.015549701214305</v>
      </c>
      <c r="Z201" s="203">
        <f>INDEX(DHHVal,MATCH(CtryCode&amp;".distn.bsh."&amp;Z$10&amp;$E201&amp;Z$9&amp;Z$11,DHHKey,0),MATCH($D201,DHHVar,0))</f>
        <v>0.01310867309642412</v>
      </c>
      <c r="AA201" s="203">
        <f>INDEX(DHHVal,MATCH(CtryCode&amp;".distn.bsh."&amp;AA$10&amp;$E201&amp;AA$9&amp;AA$11,DHHKey,0),MATCH($D201,DHHVar,0))</f>
        <v>0.008955674392771671</v>
      </c>
      <c r="AB201" s="203">
        <f>INDEX(DHHVal,MATCH(CtryCode&amp;".distn.bsh."&amp;AB$10&amp;$E201&amp;AB$9&amp;AB$11,DHHKey,0),MATCH($D201,DHHVar,0))</f>
        <v>0.006513791023949674</v>
      </c>
      <c r="AC201" s="203">
        <f>INDEX(DHHVal,MATCH(CtryCode&amp;".distn.bsh."&amp;AC$10&amp;$E201&amp;AC$9&amp;AC$11,DHHKey,0),MATCH($D201,DHHVar,0))</f>
        <v>0.008978666323109155</v>
      </c>
      <c r="AD201" s="203">
        <f>INDEX(DHHVal,MATCH(CtryCode&amp;".distn.bsh."&amp;AD$10&amp;$E201&amp;AD$9&amp;AD$11,DHHKey,0),MATCH($D201,DHHVar,0))</f>
        <v>0.02060788320275213</v>
      </c>
      <c r="AE201" s="203">
        <f>INDEX(DHHVal,MATCH(CtryCode&amp;".distn.bsh."&amp;AE$10&amp;$E201&amp;AE$9&amp;AE$11,DHHKey,0),MATCH($D201,DHHVar,0))</f>
        <v>0.01537789745493419</v>
      </c>
      <c r="AF201" s="203">
        <f>INDEX(DHHVal,MATCH(CtryCode&amp;".distn.bsh."&amp;AF$10&amp;$E201&amp;AF$9&amp;AF$11,DHHKey,0),MATCH($D201,DHHVar,0))</f>
        <v>0.01416784452288668</v>
      </c>
      <c r="AG201" s="203">
        <f>INDEX(DHHVal,MATCH(CtryCode&amp;".distn.bsh."&amp;AG$10&amp;$E201&amp;AG$9&amp;AG$11,DHHKey,0),MATCH($D201,DHHVar,0))</f>
        <v>0.01847465109333369</v>
      </c>
      <c r="AH201" s="203">
        <f>INDEX(DHHVal,MATCH(CtryCode&amp;".distn.bsh."&amp;AH$10&amp;$E201&amp;AH$9&amp;AH$11,DHHKey,0),MATCH($D201,DHHVar,0))</f>
        <v>0.01678636897813678</v>
      </c>
      <c r="AI201" s="203">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8">
        <f>INDEX(DHHVal,MATCH(CtryCode&amp;".distn.bsh."&amp;L$10&amp;$E202&amp;L$9&amp;L$11,DHHKey,0),MATCH($D202,DHHVar,0))</f>
        <v>1.673039187300743</v>
      </c>
      <c r="M202" s="203">
        <f>INDEX(DHHVal,MATCH(CtryCode&amp;".distn.bsh."&amp;M$10&amp;$E202&amp;M$9&amp;M$11,DHHKey,0),MATCH($D202,DHHVar,0))</f>
        <v>2.273089296039874</v>
      </c>
      <c r="N202" s="203">
        <f>INDEX(DHHVal,MATCH(CtryCode&amp;".distn.bsh."&amp;N$10&amp;$E202&amp;N$9&amp;N$11,DHHKey,0),MATCH($D202,DHHVar,0))</f>
        <v>2.254818705970005</v>
      </c>
      <c r="O202" s="203">
        <f>INDEX(DHHVal,MATCH(CtryCode&amp;".distn.bsh."&amp;O$10&amp;$E202&amp;O$9&amp;O$11,DHHKey,0),MATCH($D202,DHHVar,0))</f>
        <v>2.261796316285711</v>
      </c>
      <c r="P202" s="203">
        <f>INDEX(DHHVal,MATCH(CtryCode&amp;".distn.bsh."&amp;P$10&amp;$E202&amp;P$9&amp;P$11,DHHKey,0),MATCH($D202,DHHVar,0))</f>
        <v>2.048814269111949</v>
      </c>
      <c r="Q202" s="203">
        <f>INDEX(DHHVal,MATCH(CtryCode&amp;".distn.bsh."&amp;Q$10&amp;$E202&amp;Q$9&amp;Q$11,DHHKey,0),MATCH($D202,DHHVar,0))</f>
        <v>2.019078627123822</v>
      </c>
      <c r="R202" s="203">
        <f>INDEX(DHHVal,MATCH(CtryCode&amp;".distn.bsh."&amp;R$10&amp;$E202&amp;R$9&amp;R$11,DHHKey,0),MATCH($D202,DHHVar,0))</f>
        <v>1.898514352397634</v>
      </c>
      <c r="S202" s="203">
        <f>INDEX(DHHVal,MATCH(CtryCode&amp;".distn.bsh."&amp;S$10&amp;$E202&amp;S$9&amp;S$11,DHHKey,0),MATCH($D202,DHHVar,0))</f>
        <v>1.712490250296749</v>
      </c>
      <c r="T202" s="203">
        <f>INDEX(DHHVal,MATCH(CtryCode&amp;".distn.bsh."&amp;T$10&amp;$E202&amp;T$9&amp;T$11,DHHKey,0),MATCH($D202,DHHVar,0))</f>
        <v>1.31210118211588</v>
      </c>
      <c r="U202" s="203">
        <f>INDEX(DHHVal,MATCH(CtryCode&amp;".distn.bsh."&amp;U$10&amp;$E202&amp;U$9&amp;U$11,DHHKey,0),MATCH($D202,DHHVar,0))</f>
        <v>1.180805432124059</v>
      </c>
      <c r="V202" s="203">
        <f>INDEX(DHHVal,MATCH(CtryCode&amp;".distn.bsh."&amp;V$10&amp;$E202&amp;V$9&amp;V$11,DHHKey,0),MATCH($D202,DHHVar,0))</f>
        <v>0.856216103641458</v>
      </c>
      <c r="W202" s="207" t="str">
        <f>IF(X$5=K$5,SUM(Y202:AI202)-SUM(L202:V202),"")</f>
        <v/>
      </c>
      <c r="X202" s="9" t="str">
        <f>LOWER(CtryCode)&amp;".distn."&amp;$A202&amp;IF($B202="","","."&amp;$B202)&amp;IF($C202="","",".dec."&amp;$C202)&amp;"."&amp;X$5</f>
        <v>egy.distn.bsh.pap.dec.ove.2</v>
      </c>
      <c r="Y202" s="208">
        <f>INDEX(DHHVal,MATCH(CtryCode&amp;".distn.bsh."&amp;Y$10&amp;$E202&amp;Y$9&amp;Y$11,DHHKey,0),MATCH($D202,DHHVar,0))</f>
        <v>1.673039187300743</v>
      </c>
      <c r="Z202" s="203">
        <f>INDEX(DHHVal,MATCH(CtryCode&amp;".distn.bsh."&amp;Z$10&amp;$E202&amp;Z$9&amp;Z$11,DHHKey,0),MATCH($D202,DHHVar,0))</f>
        <v>2.273089296039874</v>
      </c>
      <c r="AA202" s="203">
        <f>INDEX(DHHVal,MATCH(CtryCode&amp;".distn.bsh."&amp;AA$10&amp;$E202&amp;AA$9&amp;AA$11,DHHKey,0),MATCH($D202,DHHVar,0))</f>
        <v>2.254818705970005</v>
      </c>
      <c r="AB202" s="203">
        <f>INDEX(DHHVal,MATCH(CtryCode&amp;".distn.bsh."&amp;AB$10&amp;$E202&amp;AB$9&amp;AB$11,DHHKey,0),MATCH($D202,DHHVar,0))</f>
        <v>2.261796316285711</v>
      </c>
      <c r="AC202" s="203">
        <f>INDEX(DHHVal,MATCH(CtryCode&amp;".distn.bsh."&amp;AC$10&amp;$E202&amp;AC$9&amp;AC$11,DHHKey,0),MATCH($D202,DHHVar,0))</f>
        <v>2.048814269111949</v>
      </c>
      <c r="AD202" s="203">
        <f>INDEX(DHHVal,MATCH(CtryCode&amp;".distn.bsh."&amp;AD$10&amp;$E202&amp;AD$9&amp;AD$11,DHHKey,0),MATCH($D202,DHHVar,0))</f>
        <v>2.019078627123822</v>
      </c>
      <c r="AE202" s="203">
        <f>INDEX(DHHVal,MATCH(CtryCode&amp;".distn.bsh."&amp;AE$10&amp;$E202&amp;AE$9&amp;AE$11,DHHKey,0),MATCH($D202,DHHVar,0))</f>
        <v>1.898514352397634</v>
      </c>
      <c r="AF202" s="203">
        <f>INDEX(DHHVal,MATCH(CtryCode&amp;".distn.bsh."&amp;AF$10&amp;$E202&amp;AF$9&amp;AF$11,DHHKey,0),MATCH($D202,DHHVar,0))</f>
        <v>1.712490250296749</v>
      </c>
      <c r="AG202" s="203">
        <f>INDEX(DHHVal,MATCH(CtryCode&amp;".distn.bsh."&amp;AG$10&amp;$E202&amp;AG$9&amp;AG$11,DHHKey,0),MATCH($D202,DHHVar,0))</f>
        <v>1.31210118211588</v>
      </c>
      <c r="AH202" s="203">
        <f>INDEX(DHHVal,MATCH(CtryCode&amp;".distn.bsh."&amp;AH$10&amp;$E202&amp;AH$9&amp;AH$11,DHHKey,0),MATCH($D202,DHHVar,0))</f>
        <v>1.180805432124059</v>
      </c>
      <c r="AI202" s="203">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8">
        <f>INDEX(DHHVal,MATCH(CtryCode&amp;".distn.bsh."&amp;L$10&amp;$E203&amp;L$9&amp;L$11,DHHKey,0),MATCH($D203,DHHVar,0))</f>
        <v>6.959599313126096</v>
      </c>
      <c r="M203" s="203">
        <f>INDEX(DHHVal,MATCH(CtryCode&amp;".distn.bsh."&amp;M$10&amp;$E203&amp;M$9&amp;M$11,DHHKey,0),MATCH($D203,DHHVar,0))</f>
        <v>4.937988985870935</v>
      </c>
      <c r="N203" s="203">
        <f>INDEX(DHHVal,MATCH(CtryCode&amp;".distn.bsh."&amp;N$10&amp;$E203&amp;N$9&amp;N$11,DHHKey,0),MATCH($D203,DHHVar,0))</f>
        <v>4.816906301525308</v>
      </c>
      <c r="O203" s="203">
        <f>INDEX(DHHVal,MATCH(CtryCode&amp;".distn.bsh."&amp;O$10&amp;$E203&amp;O$9&amp;O$11,DHHKey,0),MATCH($D203,DHHVar,0))</f>
        <v>4.89688378841177</v>
      </c>
      <c r="P203" s="203">
        <f>INDEX(DHHVal,MATCH(CtryCode&amp;".distn.bsh."&amp;P$10&amp;$E203&amp;P$9&amp;P$11,DHHKey,0),MATCH($D203,DHHVar,0))</f>
        <v>5.145600408815143</v>
      </c>
      <c r="Q203" s="203">
        <f>INDEX(DHHVal,MATCH(CtryCode&amp;".distn.bsh."&amp;Q$10&amp;$E203&amp;Q$9&amp;Q$11,DHHKey,0),MATCH($D203,DHHVar,0))</f>
        <v>5.85972423193722</v>
      </c>
      <c r="R203" s="203">
        <f>INDEX(DHHVal,MATCH(CtryCode&amp;".distn.bsh."&amp;R$10&amp;$E203&amp;R$9&amp;R$11,DHHKey,0),MATCH($D203,DHHVar,0))</f>
        <v>6.58966181155912</v>
      </c>
      <c r="S203" s="203">
        <f>INDEX(DHHVal,MATCH(CtryCode&amp;".distn.bsh."&amp;S$10&amp;$E203&amp;S$9&amp;S$11,DHHKey,0),MATCH($D203,DHHVar,0))</f>
        <v>6.478107274194761</v>
      </c>
      <c r="T203" s="203">
        <f>INDEX(DHHVal,MATCH(CtryCode&amp;".distn.bsh."&amp;T$10&amp;$E203&amp;T$9&amp;T$11,DHHKey,0),MATCH($D203,DHHVar,0))</f>
        <v>8.257907400149474</v>
      </c>
      <c r="U203" s="203">
        <f>INDEX(DHHVal,MATCH(CtryCode&amp;".distn.bsh."&amp;U$10&amp;$E203&amp;U$9&amp;U$11,DHHKey,0),MATCH($D203,DHHVar,0))</f>
        <v>8.381884169350608</v>
      </c>
      <c r="V203" s="203">
        <f>INDEX(DHHVal,MATCH(CtryCode&amp;".distn.bsh."&amp;V$10&amp;$E203&amp;V$9&amp;V$11,DHHKey,0),MATCH($D203,DHHVar,0))</f>
        <v>10.22344938687841</v>
      </c>
      <c r="W203" s="207" t="str">
        <f>IF(X$5=K$5,SUM(Y203:AI203)-SUM(L203:V203),"")</f>
        <v/>
      </c>
      <c r="X203" s="9" t="str">
        <f>LOWER(CtryCode)&amp;".distn."&amp;$A203&amp;IF($B203="","","."&amp;$B203)&amp;IF($C203="","",".dec."&amp;$C203)&amp;"."&amp;X$5</f>
        <v>egy.distn.bsh.pha.dec.ove.2</v>
      </c>
      <c r="Y203" s="208">
        <f>INDEX(DHHVal,MATCH(CtryCode&amp;".distn.bsh."&amp;Y$10&amp;$E203&amp;Y$9&amp;Y$11,DHHKey,0),MATCH($D203,DHHVar,0))</f>
        <v>6.959599313126096</v>
      </c>
      <c r="Z203" s="203">
        <f>INDEX(DHHVal,MATCH(CtryCode&amp;".distn.bsh."&amp;Z$10&amp;$E203&amp;Z$9&amp;Z$11,DHHKey,0),MATCH($D203,DHHVar,0))</f>
        <v>4.937988985870935</v>
      </c>
      <c r="AA203" s="203">
        <f>INDEX(DHHVal,MATCH(CtryCode&amp;".distn.bsh."&amp;AA$10&amp;$E203&amp;AA$9&amp;AA$11,DHHKey,0),MATCH($D203,DHHVar,0))</f>
        <v>4.816906301525308</v>
      </c>
      <c r="AB203" s="203">
        <f>INDEX(DHHVal,MATCH(CtryCode&amp;".distn.bsh."&amp;AB$10&amp;$E203&amp;AB$9&amp;AB$11,DHHKey,0),MATCH($D203,DHHVar,0))</f>
        <v>4.89688378841177</v>
      </c>
      <c r="AC203" s="203">
        <f>INDEX(DHHVal,MATCH(CtryCode&amp;".distn.bsh."&amp;AC$10&amp;$E203&amp;AC$9&amp;AC$11,DHHKey,0),MATCH($D203,DHHVar,0))</f>
        <v>5.145600408815143</v>
      </c>
      <c r="AD203" s="203">
        <f>INDEX(DHHVal,MATCH(CtryCode&amp;".distn.bsh."&amp;AD$10&amp;$E203&amp;AD$9&amp;AD$11,DHHKey,0),MATCH($D203,DHHVar,0))</f>
        <v>5.85972423193722</v>
      </c>
      <c r="AE203" s="203">
        <f>INDEX(DHHVal,MATCH(CtryCode&amp;".distn.bsh."&amp;AE$10&amp;$E203&amp;AE$9&amp;AE$11,DHHKey,0),MATCH($D203,DHHVar,0))</f>
        <v>6.58966181155912</v>
      </c>
      <c r="AF203" s="203">
        <f>INDEX(DHHVal,MATCH(CtryCode&amp;".distn.bsh."&amp;AF$10&amp;$E203&amp;AF$9&amp;AF$11,DHHKey,0),MATCH($D203,DHHVar,0))</f>
        <v>6.478107274194761</v>
      </c>
      <c r="AG203" s="203">
        <f>INDEX(DHHVal,MATCH(CtryCode&amp;".distn.bsh."&amp;AG$10&amp;$E203&amp;AG$9&amp;AG$11,DHHKey,0),MATCH($D203,DHHVar,0))</f>
        <v>8.257907400149474</v>
      </c>
      <c r="AH203" s="203">
        <f>INDEX(DHHVal,MATCH(CtryCode&amp;".distn.bsh."&amp;AH$10&amp;$E203&amp;AH$9&amp;AH$11,DHHKey,0),MATCH($D203,DHHVar,0))</f>
        <v>8.381884169350608</v>
      </c>
      <c r="AI203" s="203">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8">
        <f>INDEX(DHHVal,MATCH(CtryCode&amp;".distn.bsh."&amp;L$10&amp;$E204&amp;L$9&amp;L$11,DHHKey,0),MATCH($D204,DHHVar,0))</f>
        <v>7.42940212927848</v>
      </c>
      <c r="M204" s="203">
        <f>INDEX(DHHVal,MATCH(CtryCode&amp;".distn.bsh."&amp;M$10&amp;$E204&amp;M$9&amp;M$11,DHHKey,0),MATCH($D204,DHHVar,0))</f>
        <v>6.901447746814765</v>
      </c>
      <c r="N204" s="203">
        <f>INDEX(DHHVal,MATCH(CtryCode&amp;".distn.bsh."&amp;N$10&amp;$E204&amp;N$9&amp;N$11,DHHKey,0),MATCH($D204,DHHVar,0))</f>
        <v>6.712899943600356</v>
      </c>
      <c r="O204" s="203">
        <f>INDEX(DHHVal,MATCH(CtryCode&amp;".distn.bsh."&amp;O$10&amp;$E204&amp;O$9&amp;O$11,DHHKey,0),MATCH($D204,DHHVar,0))</f>
        <v>6.889418483816435</v>
      </c>
      <c r="P204" s="203">
        <f>INDEX(DHHVal,MATCH(CtryCode&amp;".distn.bsh."&amp;P$10&amp;$E204&amp;P$9&amp;P$11,DHHKey,0),MATCH($D204,DHHVar,0))</f>
        <v>6.41435418783313</v>
      </c>
      <c r="Q204" s="203">
        <f>INDEX(DHHVal,MATCH(CtryCode&amp;".distn.bsh."&amp;Q$10&amp;$E204&amp;Q$9&amp;Q$11,DHHKey,0),MATCH($D204,DHHVar,0))</f>
        <v>7.25443641062837</v>
      </c>
      <c r="R204" s="203">
        <f>INDEX(DHHVal,MATCH(CtryCode&amp;".distn.bsh."&amp;R$10&amp;$E204&amp;R$9&amp;R$11,DHHKey,0),MATCH($D204,DHHVar,0))</f>
        <v>6.451885626400369</v>
      </c>
      <c r="S204" s="203">
        <f>INDEX(DHHVal,MATCH(CtryCode&amp;".distn.bsh."&amp;S$10&amp;$E204&amp;S$9&amp;S$11,DHHKey,0),MATCH($D204,DHHVar,0))</f>
        <v>6.31164830559923</v>
      </c>
      <c r="T204" s="203">
        <f>INDEX(DHHVal,MATCH(CtryCode&amp;".distn.bsh."&amp;T$10&amp;$E204&amp;T$9&amp;T$11,DHHKey,0),MATCH($D204,DHHVar,0))</f>
        <v>6.38075944743144</v>
      </c>
      <c r="U204" s="203">
        <f>INDEX(DHHVal,MATCH(CtryCode&amp;".distn.bsh."&amp;U$10&amp;$E204&amp;U$9&amp;U$11,DHHKey,0),MATCH($D204,DHHVar,0))</f>
        <v>6.5757768039674</v>
      </c>
      <c r="V204" s="203">
        <f>INDEX(DHHVal,MATCH(CtryCode&amp;".distn.bsh."&amp;V$10&amp;$E204&amp;V$9&amp;V$11,DHHKey,0),MATCH($D204,DHHVar,0))</f>
        <v>8.014992485257808</v>
      </c>
      <c r="W204" s="207" t="str">
        <f>IF(X$5=K$5,SUM(Y204:AI204)-SUM(L204:V204),"")</f>
        <v/>
      </c>
      <c r="X204" s="9" t="str">
        <f>LOWER(CtryCode)&amp;".distn."&amp;$A204&amp;IF($B204="","","."&amp;$B204)&amp;IF($C204="","",".dec."&amp;$C204)&amp;"."&amp;X$5</f>
        <v>egy.distn.bsh.ret.dec.ove.2</v>
      </c>
      <c r="Y204" s="208">
        <f>INDEX(DHHVal,MATCH(CtryCode&amp;".distn.bsh."&amp;Y$10&amp;$E204&amp;Y$9&amp;Y$11,DHHKey,0),MATCH($D204,DHHVar,0))</f>
        <v>7.42940212927848</v>
      </c>
      <c r="Z204" s="203">
        <f>INDEX(DHHVal,MATCH(CtryCode&amp;".distn.bsh."&amp;Z$10&amp;$E204&amp;Z$9&amp;Z$11,DHHKey,0),MATCH($D204,DHHVar,0))</f>
        <v>6.901447746814765</v>
      </c>
      <c r="AA204" s="203">
        <f>INDEX(DHHVal,MATCH(CtryCode&amp;".distn.bsh."&amp;AA$10&amp;$E204&amp;AA$9&amp;AA$11,DHHKey,0),MATCH($D204,DHHVar,0))</f>
        <v>6.712899943600356</v>
      </c>
      <c r="AB204" s="203">
        <f>INDEX(DHHVal,MATCH(CtryCode&amp;".distn.bsh."&amp;AB$10&amp;$E204&amp;AB$9&amp;AB$11,DHHKey,0),MATCH($D204,DHHVar,0))</f>
        <v>6.889418483816435</v>
      </c>
      <c r="AC204" s="203">
        <f>INDEX(DHHVal,MATCH(CtryCode&amp;".distn.bsh."&amp;AC$10&amp;$E204&amp;AC$9&amp;AC$11,DHHKey,0),MATCH($D204,DHHVar,0))</f>
        <v>6.41435418783313</v>
      </c>
      <c r="AD204" s="203">
        <f>INDEX(DHHVal,MATCH(CtryCode&amp;".distn.bsh."&amp;AD$10&amp;$E204&amp;AD$9&amp;AD$11,DHHKey,0),MATCH($D204,DHHVar,0))</f>
        <v>7.25443641062837</v>
      </c>
      <c r="AE204" s="203">
        <f>INDEX(DHHVal,MATCH(CtryCode&amp;".distn.bsh."&amp;AE$10&amp;$E204&amp;AE$9&amp;AE$11,DHHKey,0),MATCH($D204,DHHVar,0))</f>
        <v>6.451885626400369</v>
      </c>
      <c r="AF204" s="203">
        <f>INDEX(DHHVal,MATCH(CtryCode&amp;".distn.bsh."&amp;AF$10&amp;$E204&amp;AF$9&amp;AF$11,DHHKey,0),MATCH($D204,DHHVar,0))</f>
        <v>6.31164830559923</v>
      </c>
      <c r="AG204" s="203">
        <f>INDEX(DHHVal,MATCH(CtryCode&amp;".distn.bsh."&amp;AG$10&amp;$E204&amp;AG$9&amp;AG$11,DHHKey,0),MATCH($D204,DHHVar,0))</f>
        <v>6.38075944743144</v>
      </c>
      <c r="AH204" s="203">
        <f>INDEX(DHHVal,MATCH(CtryCode&amp;".distn.bsh."&amp;AH$10&amp;$E204&amp;AH$9&amp;AH$11,DHHKey,0),MATCH($D204,DHHVar,0))</f>
        <v>6.5757768039674</v>
      </c>
      <c r="AI204" s="203">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8">
        <f>INDEX(DHHVal,MATCH(CtryCode&amp;".distn.bsh."&amp;L$10&amp;$E205&amp;L$9&amp;L$11,DHHKey,0),MATCH($D205,DHHVar,0))</f>
        <v>0.4246805859221146</v>
      </c>
      <c r="M205" s="203">
        <f>INDEX(DHHVal,MATCH(CtryCode&amp;".distn.bsh."&amp;M$10&amp;$E205&amp;M$9&amp;M$11,DHHKey,0),MATCH($D205,DHHVar,0))</f>
        <v>0.3200998946549786</v>
      </c>
      <c r="N205" s="203">
        <f>INDEX(DHHVal,MATCH(CtryCode&amp;".distn.bsh."&amp;N$10&amp;$E205&amp;N$9&amp;N$11,DHHKey,0),MATCH($D205,DHHVar,0))</f>
        <v>0.3082469670377453</v>
      </c>
      <c r="O205" s="203">
        <f>INDEX(DHHVal,MATCH(CtryCode&amp;".distn.bsh."&amp;O$10&amp;$E205&amp;O$9&amp;O$11,DHHKey,0),MATCH($D205,DHHVar,0))</f>
        <v>0.3119857691978264</v>
      </c>
      <c r="P205" s="203">
        <f>INDEX(DHHVal,MATCH(CtryCode&amp;".distn.bsh."&amp;P$10&amp;$E205&amp;P$9&amp;P$11,DHHKey,0),MATCH($D205,DHHVar,0))</f>
        <v>0.2844974470564032</v>
      </c>
      <c r="Q205" s="203">
        <f>INDEX(DHHVal,MATCH(CtryCode&amp;".distn.bsh."&amp;Q$10&amp;$E205&amp;Q$9&amp;Q$11,DHHKey,0),MATCH($D205,DHHVar,0))</f>
        <v>0.3795508712681104</v>
      </c>
      <c r="R205" s="203">
        <f>INDEX(DHHVal,MATCH(CtryCode&amp;".distn.bsh."&amp;R$10&amp;$E205&amp;R$9&amp;R$11,DHHKey,0),MATCH($D205,DHHVar,0))</f>
        <v>0.4570567046882881</v>
      </c>
      <c r="S205" s="203">
        <f>INDEX(DHHVal,MATCH(CtryCode&amp;".distn.bsh."&amp;S$10&amp;$E205&amp;S$9&amp;S$11,DHHKey,0),MATCH($D205,DHHVar,0))</f>
        <v>0.518589645750027</v>
      </c>
      <c r="T205" s="203">
        <f>INDEX(DHHVal,MATCH(CtryCode&amp;".distn.bsh."&amp;T$10&amp;$E205&amp;T$9&amp;T$11,DHHKey,0),MATCH($D205,DHHVar,0))</f>
        <v>0.6074475964079666</v>
      </c>
      <c r="U205" s="203">
        <f>INDEX(DHHVal,MATCH(CtryCode&amp;".distn.bsh."&amp;U$10&amp;$E205&amp;U$9&amp;U$11,DHHKey,0),MATCH($D205,DHHVar,0))</f>
        <v>0.6825495565238616</v>
      </c>
      <c r="V205" s="203">
        <f>INDEX(DHHVal,MATCH(CtryCode&amp;".distn.bsh."&amp;V$10&amp;$E205&amp;V$9&amp;V$11,DHHKey,0),MATCH($D205,DHHVar,0))</f>
        <v>0.8812537957036082</v>
      </c>
      <c r="W205" s="207" t="str">
        <f>IF(X$5=K$5,SUM(Y205:AI205)-SUM(L205:V205),"")</f>
        <v/>
      </c>
      <c r="X205" s="9" t="str">
        <f>LOWER(CtryCode)&amp;".distn."&amp;$A205&amp;IF($B205="","","."&amp;$B205)&amp;IF($C205="","",".dec."&amp;$C205)&amp;"."&amp;X$5</f>
        <v>egy.distn.bsh.teq.dec.ove.2</v>
      </c>
      <c r="Y205" s="208">
        <f>INDEX(DHHVal,MATCH(CtryCode&amp;".distn.bsh."&amp;Y$10&amp;$E205&amp;Y$9&amp;Y$11,DHHKey,0),MATCH($D205,DHHVar,0))</f>
        <v>0.4246805859221146</v>
      </c>
      <c r="Z205" s="203">
        <f>INDEX(DHHVal,MATCH(CtryCode&amp;".distn.bsh."&amp;Z$10&amp;$E205&amp;Z$9&amp;Z$11,DHHKey,0),MATCH($D205,DHHVar,0))</f>
        <v>0.3200998946549786</v>
      </c>
      <c r="AA205" s="203">
        <f>INDEX(DHHVal,MATCH(CtryCode&amp;".distn.bsh."&amp;AA$10&amp;$E205&amp;AA$9&amp;AA$11,DHHKey,0),MATCH($D205,DHHVar,0))</f>
        <v>0.3082469670377453</v>
      </c>
      <c r="AB205" s="203">
        <f>INDEX(DHHVal,MATCH(CtryCode&amp;".distn.bsh."&amp;AB$10&amp;$E205&amp;AB$9&amp;AB$11,DHHKey,0),MATCH($D205,DHHVar,0))</f>
        <v>0.3119857691978264</v>
      </c>
      <c r="AC205" s="203">
        <f>INDEX(DHHVal,MATCH(CtryCode&amp;".distn.bsh."&amp;AC$10&amp;$E205&amp;AC$9&amp;AC$11,DHHKey,0),MATCH($D205,DHHVar,0))</f>
        <v>0.2844974470564032</v>
      </c>
      <c r="AD205" s="203">
        <f>INDEX(DHHVal,MATCH(CtryCode&amp;".distn.bsh."&amp;AD$10&amp;$E205&amp;AD$9&amp;AD$11,DHHKey,0),MATCH($D205,DHHVar,0))</f>
        <v>0.3795508712681104</v>
      </c>
      <c r="AE205" s="203">
        <f>INDEX(DHHVal,MATCH(CtryCode&amp;".distn.bsh."&amp;AE$10&amp;$E205&amp;AE$9&amp;AE$11,DHHKey,0),MATCH($D205,DHHVar,0))</f>
        <v>0.4570567046882881</v>
      </c>
      <c r="AF205" s="203">
        <f>INDEX(DHHVal,MATCH(CtryCode&amp;".distn.bsh."&amp;AF$10&amp;$E205&amp;AF$9&amp;AF$11,DHHKey,0),MATCH($D205,DHHVar,0))</f>
        <v>0.518589645750027</v>
      </c>
      <c r="AG205" s="203">
        <f>INDEX(DHHVal,MATCH(CtryCode&amp;".distn.bsh."&amp;AG$10&amp;$E205&amp;AG$9&amp;AG$11,DHHKey,0),MATCH($D205,DHHVar,0))</f>
        <v>0.6074475964079666</v>
      </c>
      <c r="AH205" s="203">
        <f>INDEX(DHHVal,MATCH(CtryCode&amp;".distn.bsh."&amp;AH$10&amp;$E205&amp;AH$9&amp;AH$11,DHHKey,0),MATCH($D205,DHHVar,0))</f>
        <v>0.6825495565238616</v>
      </c>
      <c r="AI205" s="203">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8">
        <f>INDEX(DHHVal,MATCH(CtryCode&amp;".distn.bsh."&amp;L$10&amp;$E206&amp;L$9&amp;L$11,DHHKey,0),MATCH($D206,DHHVar,0))</f>
        <v>4.290565751420677</v>
      </c>
      <c r="M206" s="203">
        <f>INDEX(DHHVal,MATCH(CtryCode&amp;".distn.bsh."&amp;M$10&amp;$E206&amp;M$9&amp;M$11,DHHKey,0),MATCH($D206,DHHVar,0))</f>
        <v>4.708125228043048</v>
      </c>
      <c r="N206" s="203">
        <f>INDEX(DHHVal,MATCH(CtryCode&amp;".distn.bsh."&amp;N$10&amp;$E206&amp;N$9&amp;N$11,DHHKey,0),MATCH($D206,DHHVar,0))</f>
        <v>4.335741488902785</v>
      </c>
      <c r="O206" s="203">
        <f>INDEX(DHHVal,MATCH(CtryCode&amp;".distn.bsh."&amp;O$10&amp;$E206&amp;O$9&amp;O$11,DHHKey,0),MATCH($D206,DHHVar,0))</f>
        <v>4.268952842251398</v>
      </c>
      <c r="P206" s="203">
        <f>INDEX(DHHVal,MATCH(CtryCode&amp;".distn.bsh."&amp;P$10&amp;$E206&amp;P$9&amp;P$11,DHHKey,0),MATCH($D206,DHHVar,0))</f>
        <v>4.331742900259846</v>
      </c>
      <c r="Q206" s="203">
        <f>INDEX(DHHVal,MATCH(CtryCode&amp;".distn.bsh."&amp;Q$10&amp;$E206&amp;Q$9&amp;Q$11,DHHKey,0),MATCH($D206,DHHVar,0))</f>
        <v>4.471895373127912</v>
      </c>
      <c r="R206" s="203">
        <f>INDEX(DHHVal,MATCH(CtryCode&amp;".distn.bsh."&amp;R$10&amp;$E206&amp;R$9&amp;R$11,DHHKey,0),MATCH($D206,DHHVar,0))</f>
        <v>4.540748444813043</v>
      </c>
      <c r="S206" s="203">
        <f>INDEX(DHHVal,MATCH(CtryCode&amp;".distn.bsh."&amp;S$10&amp;$E206&amp;S$9&amp;S$11,DHHKey,0),MATCH($D206,DHHVar,0))</f>
        <v>5.054151666175673</v>
      </c>
      <c r="T206" s="203">
        <f>INDEX(DHHVal,MATCH(CtryCode&amp;".distn.bsh."&amp;T$10&amp;$E206&amp;T$9&amp;T$11,DHHKey,0),MATCH($D206,DHHVar,0))</f>
        <v>4.9568858865895</v>
      </c>
      <c r="U206" s="203">
        <f>INDEX(DHHVal,MATCH(CtryCode&amp;".distn.bsh."&amp;U$10&amp;$E206&amp;U$9&amp;U$11,DHHKey,0),MATCH($D206,DHHVar,0))</f>
        <v>4.574116814637175</v>
      </c>
      <c r="V206" s="203">
        <f>INDEX(DHHVal,MATCH(CtryCode&amp;".distn.bsh."&amp;V$10&amp;$E206&amp;V$9&amp;V$11,DHHKey,0),MATCH($D206,DHHVar,0))</f>
        <v>4.172703964848428</v>
      </c>
      <c r="W206" s="207" t="str">
        <f>IF(X$5=K$5,SUM(Y206:AI206)-SUM(L206:V206),"")</f>
        <v/>
      </c>
      <c r="X206" s="9" t="str">
        <f>LOWER(CtryCode)&amp;".distn."&amp;$A206&amp;IF($B206="","","."&amp;$B206)&amp;IF($C206="","",".dec."&amp;$C206)&amp;"."&amp;X$5</f>
        <v>egy.distn.bsh.tpu.dec.ove.2</v>
      </c>
      <c r="Y206" s="208">
        <f>INDEX(DHHVal,MATCH(CtryCode&amp;".distn.bsh."&amp;Y$10&amp;$E206&amp;Y$9&amp;Y$11,DHHKey,0),MATCH($D206,DHHVar,0))</f>
        <v>4.290565751420677</v>
      </c>
      <c r="Z206" s="203">
        <f>INDEX(DHHVal,MATCH(CtryCode&amp;".distn.bsh."&amp;Z$10&amp;$E206&amp;Z$9&amp;Z$11,DHHKey,0),MATCH($D206,DHHVar,0))</f>
        <v>4.708125228043048</v>
      </c>
      <c r="AA206" s="203">
        <f>INDEX(DHHVal,MATCH(CtryCode&amp;".distn.bsh."&amp;AA$10&amp;$E206&amp;AA$9&amp;AA$11,DHHKey,0),MATCH($D206,DHHVar,0))</f>
        <v>4.335741488902785</v>
      </c>
      <c r="AB206" s="203">
        <f>INDEX(DHHVal,MATCH(CtryCode&amp;".distn.bsh."&amp;AB$10&amp;$E206&amp;AB$9&amp;AB$11,DHHKey,0),MATCH($D206,DHHVar,0))</f>
        <v>4.268952842251398</v>
      </c>
      <c r="AC206" s="203">
        <f>INDEX(DHHVal,MATCH(CtryCode&amp;".distn.bsh."&amp;AC$10&amp;$E206&amp;AC$9&amp;AC$11,DHHKey,0),MATCH($D206,DHHVar,0))</f>
        <v>4.331742900259846</v>
      </c>
      <c r="AD206" s="203">
        <f>INDEX(DHHVal,MATCH(CtryCode&amp;".distn.bsh."&amp;AD$10&amp;$E206&amp;AD$9&amp;AD$11,DHHKey,0),MATCH($D206,DHHVar,0))</f>
        <v>4.471895373127912</v>
      </c>
      <c r="AE206" s="203">
        <f>INDEX(DHHVal,MATCH(CtryCode&amp;".distn.bsh."&amp;AE$10&amp;$E206&amp;AE$9&amp;AE$11,DHHKey,0),MATCH($D206,DHHVar,0))</f>
        <v>4.540748444813043</v>
      </c>
      <c r="AF206" s="203">
        <f>INDEX(DHHVal,MATCH(CtryCode&amp;".distn.bsh."&amp;AF$10&amp;$E206&amp;AF$9&amp;AF$11,DHHKey,0),MATCH($D206,DHHVar,0))</f>
        <v>5.054151666175673</v>
      </c>
      <c r="AG206" s="203">
        <f>INDEX(DHHVal,MATCH(CtryCode&amp;".distn.bsh."&amp;AG$10&amp;$E206&amp;AG$9&amp;AG$11,DHHKey,0),MATCH($D206,DHHVar,0))</f>
        <v>4.9568858865895</v>
      </c>
      <c r="AH206" s="203">
        <f>INDEX(DHHVal,MATCH(CtryCode&amp;".distn.bsh."&amp;AH$10&amp;$E206&amp;AH$9&amp;AH$11,DHHKey,0),MATCH($D206,DHHVar,0))</f>
        <v>4.574116814637175</v>
      </c>
      <c r="AI206" s="203">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8">
        <f>INDEX(DHHVal,MATCH(CtryCode&amp;".distn.bsh."&amp;L$10&amp;$E207&amp;L$9&amp;L$11,DHHKey,0),MATCH($D207,DHHVar,0))</f>
        <v>0.004080784633072502</v>
      </c>
      <c r="M207" s="203">
        <f>INDEX(DHHVal,MATCH(CtryCode&amp;".distn.bsh."&amp;M$10&amp;$E207&amp;M$9&amp;M$11,DHHKey,0),MATCH($D207,DHHVar,0))</f>
        <v>0.00902897665505489</v>
      </c>
      <c r="N207" s="203">
        <f>INDEX(DHHVal,MATCH(CtryCode&amp;".distn.bsh."&amp;N$10&amp;$E207&amp;N$9&amp;N$11,DHHKey,0),MATCH($D207,DHHVar,0))</f>
        <v>0.005217982900853417</v>
      </c>
      <c r="O207" s="203">
        <f>INDEX(DHHVal,MATCH(CtryCode&amp;".distn.bsh."&amp;O$10&amp;$E207&amp;O$9&amp;O$11,DHHKey,0),MATCH($D207,DHHVar,0))</f>
        <v>0.005587873128969549</v>
      </c>
      <c r="P207" s="203">
        <f>INDEX(DHHVal,MATCH(CtryCode&amp;".distn.bsh."&amp;P$10&amp;$E207&amp;P$9&amp;P$11,DHHKey,0),MATCH($D207,DHHVar,0))</f>
        <v>0.003812470711426131</v>
      </c>
      <c r="Q207" s="203">
        <f>INDEX(DHHVal,MATCH(CtryCode&amp;".distn.bsh."&amp;Q$10&amp;$E207&amp;Q$9&amp;Q$11,DHHKey,0),MATCH($D207,DHHVar,0))</f>
        <v>0.002939657810329119</v>
      </c>
      <c r="R207" s="203">
        <f>INDEX(DHHVal,MATCH(CtryCode&amp;".distn.bsh."&amp;R$10&amp;$E207&amp;R$9&amp;R$11,DHHKey,0),MATCH($D207,DHHVar,0))</f>
        <v>0.002790797129249626</v>
      </c>
      <c r="S207" s="203">
        <f>INDEX(DHHVal,MATCH(CtryCode&amp;".distn.bsh."&amp;S$10&amp;$E207&amp;S$9&amp;S$11,DHHKey,0),MATCH($D207,DHHVar,0))</f>
        <v>0.003117537254047056</v>
      </c>
      <c r="T207" s="203">
        <f>INDEX(DHHVal,MATCH(CtryCode&amp;".distn.bsh."&amp;T$10&amp;$E207&amp;T$9&amp;T$11,DHHKey,0),MATCH($D207,DHHVar,0))</f>
        <v>0.003120762325396446</v>
      </c>
      <c r="U207" s="203">
        <f>INDEX(DHHVal,MATCH(CtryCode&amp;".distn.bsh."&amp;U$10&amp;$E207&amp;U$9&amp;U$11,DHHKey,0),MATCH($D207,DHHVar,0))</f>
        <v>0.002354328701921259</v>
      </c>
      <c r="V207" s="203">
        <f>INDEX(DHHVal,MATCH(CtryCode&amp;".distn.bsh."&amp;V$10&amp;$E207&amp;V$9&amp;V$11,DHHKey,0),MATCH($D207,DHHVar,0))</f>
        <v>0.001178011657878852</v>
      </c>
      <c r="W207" s="207" t="str">
        <f>IF(X$5=K$5,SUM(Y207:AI207)-SUM(L207:V207),"")</f>
        <v/>
      </c>
      <c r="X207" s="9" t="str">
        <f>LOWER(CtryCode)&amp;".distn."&amp;$A207&amp;IF($B207="","","."&amp;$B207)&amp;IF($C207="","",".dec."&amp;$C207)&amp;"."&amp;X$5</f>
        <v>egy.distn.bsh.ccl.dec.ove.2</v>
      </c>
      <c r="Y207" s="208">
        <f>INDEX(DHHVal,MATCH(CtryCode&amp;".distn.bsh."&amp;Y$10&amp;$E207&amp;Y$9&amp;Y$11,DHHKey,0),MATCH($D207,DHHVar,0))</f>
        <v>0.004080784633072502</v>
      </c>
      <c r="Z207" s="203">
        <f>INDEX(DHHVal,MATCH(CtryCode&amp;".distn.bsh."&amp;Z$10&amp;$E207&amp;Z$9&amp;Z$11,DHHKey,0),MATCH($D207,DHHVar,0))</f>
        <v>0.00902897665505489</v>
      </c>
      <c r="AA207" s="203">
        <f>INDEX(DHHVal,MATCH(CtryCode&amp;".distn.bsh."&amp;AA$10&amp;$E207&amp;AA$9&amp;AA$11,DHHKey,0),MATCH($D207,DHHVar,0))</f>
        <v>0.005217982900853417</v>
      </c>
      <c r="AB207" s="203">
        <f>INDEX(DHHVal,MATCH(CtryCode&amp;".distn.bsh."&amp;AB$10&amp;$E207&amp;AB$9&amp;AB$11,DHHKey,0),MATCH($D207,DHHVar,0))</f>
        <v>0.005587873128969549</v>
      </c>
      <c r="AC207" s="203">
        <f>INDEX(DHHVal,MATCH(CtryCode&amp;".distn.bsh."&amp;AC$10&amp;$E207&amp;AC$9&amp;AC$11,DHHKey,0),MATCH($D207,DHHVar,0))</f>
        <v>0.003812470711426131</v>
      </c>
      <c r="AD207" s="203">
        <f>INDEX(DHHVal,MATCH(CtryCode&amp;".distn.bsh."&amp;AD$10&amp;$E207&amp;AD$9&amp;AD$11,DHHKey,0),MATCH($D207,DHHVar,0))</f>
        <v>0.002939657810329119</v>
      </c>
      <c r="AE207" s="203">
        <f>INDEX(DHHVal,MATCH(CtryCode&amp;".distn.bsh."&amp;AE$10&amp;$E207&amp;AE$9&amp;AE$11,DHHKey,0),MATCH($D207,DHHVar,0))</f>
        <v>0.002790797129249626</v>
      </c>
      <c r="AF207" s="203">
        <f>INDEX(DHHVal,MATCH(CtryCode&amp;".distn.bsh."&amp;AF$10&amp;$E207&amp;AF$9&amp;AF$11,DHHKey,0),MATCH($D207,DHHVar,0))</f>
        <v>0.003117537254047056</v>
      </c>
      <c r="AG207" s="203">
        <f>INDEX(DHHVal,MATCH(CtryCode&amp;".distn.bsh."&amp;AG$10&amp;$E207&amp;AG$9&amp;AG$11,DHHKey,0),MATCH($D207,DHHVar,0))</f>
        <v>0.003120762325396446</v>
      </c>
      <c r="AH207" s="203">
        <f>INDEX(DHHVal,MATCH(CtryCode&amp;".distn.bsh."&amp;AH$10&amp;$E207&amp;AH$9&amp;AH$11,DHHKey,0),MATCH($D207,DHHVar,0))</f>
        <v>0.002354328701921259</v>
      </c>
      <c r="AI207" s="203">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8">
        <f>INDEX(DHHVal,MATCH(CtryCode&amp;".distn.bsh."&amp;L$10&amp;$E208&amp;L$9&amp;L$11,DHHKey,0),MATCH($D208,DHHVar,0))</f>
        <v>0.0</v>
      </c>
      <c r="M208" s="203">
        <f>INDEX(DHHVal,MATCH(CtryCode&amp;".distn.bsh."&amp;M$10&amp;$E208&amp;M$9&amp;M$11,DHHKey,0),MATCH($D208,DHHVar,0))</f>
        <v>0.0</v>
      </c>
      <c r="N208" s="203">
        <f>INDEX(DHHVal,MATCH(CtryCode&amp;".distn.bsh."&amp;N$10&amp;$E208&amp;N$9&amp;N$11,DHHKey,0),MATCH($D208,DHHVar,0))</f>
        <v>0.0</v>
      </c>
      <c r="O208" s="203">
        <f>INDEX(DHHVal,MATCH(CtryCode&amp;".distn.bsh."&amp;O$10&amp;$E208&amp;O$9&amp;O$11,DHHKey,0),MATCH($D208,DHHVar,0))</f>
        <v>0.0</v>
      </c>
      <c r="P208" s="203">
        <f>INDEX(DHHVal,MATCH(CtryCode&amp;".distn.bsh."&amp;P$10&amp;$E208&amp;P$9&amp;P$11,DHHKey,0),MATCH($D208,DHHVar,0))</f>
        <v>0.0</v>
      </c>
      <c r="Q208" s="203">
        <f>INDEX(DHHVal,MATCH(CtryCode&amp;".distn.bsh."&amp;Q$10&amp;$E208&amp;Q$9&amp;Q$11,DHHKey,0),MATCH($D208,DHHVar,0))</f>
        <v>0.0</v>
      </c>
      <c r="R208" s="203">
        <f>INDEX(DHHVal,MATCH(CtryCode&amp;".distn.bsh."&amp;R$10&amp;$E208&amp;R$9&amp;R$11,DHHKey,0),MATCH($D208,DHHVar,0))</f>
        <v>1.083766149420668e-05</v>
      </c>
      <c r="S208" s="203">
        <f>INDEX(DHHVal,MATCH(CtryCode&amp;".distn.bsh."&amp;S$10&amp;$E208&amp;S$9&amp;S$11,DHHKey,0),MATCH($D208,DHHVar,0))</f>
        <v>0.0</v>
      </c>
      <c r="T208" s="203">
        <f>INDEX(DHHVal,MATCH(CtryCode&amp;".distn.bsh."&amp;T$10&amp;$E208&amp;T$9&amp;T$11,DHHKey,0),MATCH($D208,DHHVar,0))</f>
        <v>1.072327421885693e-05</v>
      </c>
      <c r="U208" s="203">
        <f>INDEX(DHHVal,MATCH(CtryCode&amp;".distn.bsh."&amp;U$10&amp;$E208&amp;U$9&amp;U$11,DHHKey,0),MATCH($D208,DHHVar,0))</f>
        <v>1.046448443565175e-05</v>
      </c>
      <c r="V208" s="203">
        <f>INDEX(DHHVal,MATCH(CtryCode&amp;".distn.bsh."&amp;V$10&amp;$E208&amp;V$9&amp;V$11,DHHKey,0),MATCH($D208,DHHVar,0))</f>
        <v>1.022111194711938e-05</v>
      </c>
      <c r="W208" s="207" t="str">
        <f>IF(X$5=K$5,SUM(Y208:AI208)-SUM(L208:V208),"")</f>
        <v/>
      </c>
      <c r="X208" s="9" t="str">
        <f>LOWER(CtryCode)&amp;".distn."&amp;$A208&amp;IF($B208="","","."&amp;$B208)&amp;IF($C208="","",".dec."&amp;$C208)&amp;"."&amp;X$5</f>
        <v>egy.distn.bsh.ethanol.dec.ove.2</v>
      </c>
      <c r="Y208" s="208">
        <f>INDEX(DHHVal,MATCH(CtryCode&amp;".distn.bsh."&amp;Y$10&amp;$E208&amp;Y$9&amp;Y$11,DHHKey,0),MATCH($D208,DHHVar,0))</f>
        <v>0.0</v>
      </c>
      <c r="Z208" s="203">
        <f>INDEX(DHHVal,MATCH(CtryCode&amp;".distn.bsh."&amp;Z$10&amp;$E208&amp;Z$9&amp;Z$11,DHHKey,0),MATCH($D208,DHHVar,0))</f>
        <v>0.0</v>
      </c>
      <c r="AA208" s="203">
        <f>INDEX(DHHVal,MATCH(CtryCode&amp;".distn.bsh."&amp;AA$10&amp;$E208&amp;AA$9&amp;AA$11,DHHKey,0),MATCH($D208,DHHVar,0))</f>
        <v>0.0</v>
      </c>
      <c r="AB208" s="203">
        <f>INDEX(DHHVal,MATCH(CtryCode&amp;".distn.bsh."&amp;AB$10&amp;$E208&amp;AB$9&amp;AB$11,DHHKey,0),MATCH($D208,DHHVar,0))</f>
        <v>0.0</v>
      </c>
      <c r="AC208" s="203">
        <f>INDEX(DHHVal,MATCH(CtryCode&amp;".distn.bsh."&amp;AC$10&amp;$E208&amp;AC$9&amp;AC$11,DHHKey,0),MATCH($D208,DHHVar,0))</f>
        <v>0.0</v>
      </c>
      <c r="AD208" s="203">
        <f>INDEX(DHHVal,MATCH(CtryCode&amp;".distn.bsh."&amp;AD$10&amp;$E208&amp;AD$9&amp;AD$11,DHHKey,0),MATCH($D208,DHHVar,0))</f>
        <v>0.0</v>
      </c>
      <c r="AE208" s="203">
        <f>INDEX(DHHVal,MATCH(CtryCode&amp;".distn.bsh."&amp;AE$10&amp;$E208&amp;AE$9&amp;AE$11,DHHKey,0),MATCH($D208,DHHVar,0))</f>
        <v>1.083766149420668e-05</v>
      </c>
      <c r="AF208" s="203">
        <f>INDEX(DHHVal,MATCH(CtryCode&amp;".distn.bsh."&amp;AF$10&amp;$E208&amp;AF$9&amp;AF$11,DHHKey,0),MATCH($D208,DHHVar,0))</f>
        <v>0.0</v>
      </c>
      <c r="AG208" s="203">
        <f>INDEX(DHHVal,MATCH(CtryCode&amp;".distn.bsh."&amp;AG$10&amp;$E208&amp;AG$9&amp;AG$11,DHHKey,0),MATCH($D208,DHHVar,0))</f>
        <v>1.072327421885693e-05</v>
      </c>
      <c r="AH208" s="203">
        <f>INDEX(DHHVal,MATCH(CtryCode&amp;".distn.bsh."&amp;AH$10&amp;$E208&amp;AH$9&amp;AH$11,DHHKey,0),MATCH($D208,DHHVar,0))</f>
        <v>1.046448443565175e-05</v>
      </c>
      <c r="AI208" s="203">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8">
        <f>INDEX(DHHVal,MATCH(CtryCode&amp;".distn.bsh."&amp;L$10&amp;$E209&amp;L$9&amp;L$11,DHHKey,0),MATCH($D209,DHHVar,0))</f>
        <v>0.0002127301922559838</v>
      </c>
      <c r="M209" s="203">
        <f>INDEX(DHHVal,MATCH(CtryCode&amp;".distn.bsh."&amp;M$10&amp;$E209&amp;M$9&amp;M$11,DHHKey,0),MATCH($D209,DHHVar,0))</f>
        <v>0.0005341891399374182</v>
      </c>
      <c r="N209" s="203">
        <f>INDEX(DHHVal,MATCH(CtryCode&amp;".distn.bsh."&amp;N$10&amp;$E209&amp;N$9&amp;N$11,DHHKey,0),MATCH($D209,DHHVar,0))</f>
        <v>0.0002688376026619259</v>
      </c>
      <c r="O209" s="203">
        <f>INDEX(DHHVal,MATCH(CtryCode&amp;".distn.bsh."&amp;O$10&amp;$E209&amp;O$9&amp;O$11,DHHKey,0),MATCH($D209,DHHVar,0))</f>
        <v>0.0003079593247779623</v>
      </c>
      <c r="P209" s="203">
        <f>INDEX(DHHVal,MATCH(CtryCode&amp;".distn.bsh."&amp;P$10&amp;$E209&amp;P$9&amp;P$11,DHHKey,0),MATCH($D209,DHHVar,0))</f>
        <v>0.0002165494667629994</v>
      </c>
      <c r="Q209" s="203">
        <f>INDEX(DHHVal,MATCH(CtryCode&amp;".distn.bsh."&amp;Q$10&amp;$E209&amp;Q$9&amp;Q$11,DHHKey,0),MATCH($D209,DHHVar,0))</f>
        <v>0.0001611201079633168</v>
      </c>
      <c r="R209" s="203">
        <f>INDEX(DHHVal,MATCH(CtryCode&amp;".distn.bsh."&amp;R$10&amp;$E209&amp;R$9&amp;R$11,DHHKey,0),MATCH($D209,DHHVar,0))</f>
        <v>0.0001473703380388435</v>
      </c>
      <c r="S209" s="203">
        <f>INDEX(DHHVal,MATCH(CtryCode&amp;".distn.bsh."&amp;S$10&amp;$E209&amp;S$9&amp;S$11,DHHKey,0),MATCH($D209,DHHVar,0))</f>
        <v>0.0001587696480006269</v>
      </c>
      <c r="T209" s="203">
        <f>INDEX(DHHVal,MATCH(CtryCode&amp;".distn.bsh."&amp;T$10&amp;$E209&amp;T$9&amp;T$11,DHHKey,0),MATCH($D209,DHHVar,0))</f>
        <v>0.0001773920837667564</v>
      </c>
      <c r="U209" s="203">
        <f>INDEX(DHHVal,MATCH(CtryCode&amp;".distn.bsh."&amp;U$10&amp;$E209&amp;U$9&amp;U$11,DHHKey,0),MATCH($D209,DHHVar,0))</f>
        <v>0.0001113089939790087</v>
      </c>
      <c r="V209" s="203">
        <f>INDEX(DHHVal,MATCH(CtryCode&amp;".distn.bsh."&amp;V$10&amp;$E209&amp;V$9&amp;V$11,DHHKey,0),MATCH($D209,DHHVar,0))</f>
        <v>6.914614584305991e-05</v>
      </c>
      <c r="W209" s="207" t="str">
        <f>IF(X$5=K$5,SUM(Y209:AI209)-SUM(L209:V209),"")</f>
        <v/>
      </c>
      <c r="X209" s="9" t="str">
        <f>LOWER(CtryCode)&amp;".distn."&amp;$A209&amp;IF($B209="","","."&amp;$B209)&amp;IF($C209="","",".dec."&amp;$C209)&amp;"."&amp;X$5</f>
        <v>egy.distn.bsh.fwd.dec.ove.2</v>
      </c>
      <c r="Y209" s="208">
        <f>INDEX(DHHVal,MATCH(CtryCode&amp;".distn.bsh."&amp;Y$10&amp;$E209&amp;Y$9&amp;Y$11,DHHKey,0),MATCH($D209,DHHVar,0))</f>
        <v>0.0002127301922559838</v>
      </c>
      <c r="Z209" s="203">
        <f>INDEX(DHHVal,MATCH(CtryCode&amp;".distn.bsh."&amp;Z$10&amp;$E209&amp;Z$9&amp;Z$11,DHHKey,0),MATCH($D209,DHHVar,0))</f>
        <v>0.0005341891399374182</v>
      </c>
      <c r="AA209" s="203">
        <f>INDEX(DHHVal,MATCH(CtryCode&amp;".distn.bsh."&amp;AA$10&amp;$E209&amp;AA$9&amp;AA$11,DHHKey,0),MATCH($D209,DHHVar,0))</f>
        <v>0.0002688376026619259</v>
      </c>
      <c r="AB209" s="203">
        <f>INDEX(DHHVal,MATCH(CtryCode&amp;".distn.bsh."&amp;AB$10&amp;$E209&amp;AB$9&amp;AB$11,DHHKey,0),MATCH($D209,DHHVar,0))</f>
        <v>0.0003079593247779623</v>
      </c>
      <c r="AC209" s="203">
        <f>INDEX(DHHVal,MATCH(CtryCode&amp;".distn.bsh."&amp;AC$10&amp;$E209&amp;AC$9&amp;AC$11,DHHKey,0),MATCH($D209,DHHVar,0))</f>
        <v>0.0002165494667629994</v>
      </c>
      <c r="AD209" s="203">
        <f>INDEX(DHHVal,MATCH(CtryCode&amp;".distn.bsh."&amp;AD$10&amp;$E209&amp;AD$9&amp;AD$11,DHHKey,0),MATCH($D209,DHHVar,0))</f>
        <v>0.0001611201079633168</v>
      </c>
      <c r="AE209" s="203">
        <f>INDEX(DHHVal,MATCH(CtryCode&amp;".distn.bsh."&amp;AE$10&amp;$E209&amp;AE$9&amp;AE$11,DHHKey,0),MATCH($D209,DHHVar,0))</f>
        <v>0.0001473703380388435</v>
      </c>
      <c r="AF209" s="203">
        <f>INDEX(DHHVal,MATCH(CtryCode&amp;".distn.bsh."&amp;AF$10&amp;$E209&amp;AF$9&amp;AF$11,DHHKey,0),MATCH($D209,DHHVar,0))</f>
        <v>0.0001587696480006269</v>
      </c>
      <c r="AG209" s="203">
        <f>INDEX(DHHVal,MATCH(CtryCode&amp;".distn.bsh."&amp;AG$10&amp;$E209&amp;AG$9&amp;AG$11,DHHKey,0),MATCH($D209,DHHVar,0))</f>
        <v>0.0001773920837667564</v>
      </c>
      <c r="AH209" s="203">
        <f>INDEX(DHHVal,MATCH(CtryCode&amp;".distn.bsh."&amp;AH$10&amp;$E209&amp;AH$9&amp;AH$11,DHHKey,0),MATCH($D209,DHHVar,0))</f>
        <v>0.0001113089939790087</v>
      </c>
      <c r="AI209" s="203">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8">
        <f>INDEX(DHHVal,MATCH(CtryCode&amp;".distn.bsh."&amp;L$10&amp;$E212&amp;L$9&amp;L$11,DHHKey,0),MATCH($D212,DHHVar,0))</f>
        <v>0.0</v>
      </c>
      <c r="M212" s="203">
        <f>INDEX(DHHVal,MATCH(CtryCode&amp;".distn.bsh."&amp;M$10&amp;$E212&amp;M$9&amp;M$11,DHHKey,0),MATCH($D212,DHHVar,0))</f>
        <v>0.0</v>
      </c>
      <c r="N212" s="203">
        <f>INDEX(DHHVal,MATCH(CtryCode&amp;".distn.bsh."&amp;N$10&amp;$E212&amp;N$9&amp;N$11,DHHKey,0),MATCH($D212,DHHVar,0))</f>
        <v>0.0</v>
      </c>
      <c r="O212" s="203">
        <f>INDEX(DHHVal,MATCH(CtryCode&amp;".distn.bsh."&amp;O$10&amp;$E212&amp;O$9&amp;O$11,DHHKey,0),MATCH($D212,DHHVar,0))</f>
        <v>0.0</v>
      </c>
      <c r="P212" s="203">
        <f>INDEX(DHHVal,MATCH(CtryCode&amp;".distn.bsh."&amp;P$10&amp;$E212&amp;P$9&amp;P$11,DHHKey,0),MATCH($D212,DHHVar,0))</f>
        <v>0.0</v>
      </c>
      <c r="Q212" s="203">
        <f>INDEX(DHHVal,MATCH(CtryCode&amp;".distn.bsh."&amp;Q$10&amp;$E212&amp;Q$9&amp;Q$11,DHHKey,0),MATCH($D212,DHHVar,0))</f>
        <v>0.0</v>
      </c>
      <c r="R212" s="203">
        <f>INDEX(DHHVal,MATCH(CtryCode&amp;".distn.bsh."&amp;R$10&amp;$E212&amp;R$9&amp;R$11,DHHKey,0),MATCH($D212,DHHVar,0))</f>
        <v>0.0</v>
      </c>
      <c r="S212" s="203">
        <f>INDEX(DHHVal,MATCH(CtryCode&amp;".distn.bsh."&amp;S$10&amp;$E212&amp;S$9&amp;S$11,DHHKey,0),MATCH($D212,DHHVar,0))</f>
        <v>0.0</v>
      </c>
      <c r="T212" s="203">
        <f>INDEX(DHHVal,MATCH(CtryCode&amp;".distn.bsh."&amp;T$10&amp;$E212&amp;T$9&amp;T$11,DHHKey,0),MATCH($D212,DHHVar,0))</f>
        <v>0.0</v>
      </c>
      <c r="U212" s="203">
        <f>INDEX(DHHVal,MATCH(CtryCode&amp;".distn.bsh."&amp;U$10&amp;$E212&amp;U$9&amp;U$11,DHHKey,0),MATCH($D212,DHHVar,0))</f>
        <v>0.0</v>
      </c>
      <c r="V212" s="203">
        <f>INDEX(DHHVal,MATCH(CtryCode&amp;".distn.bsh."&amp;V$10&amp;$E212&amp;V$9&amp;V$11,DHHKey,0),MATCH($D212,DHHVar,0))</f>
        <v>0.0</v>
      </c>
      <c r="W212" s="207" t="str">
        <f>IF(X$5=K$5,SUM(Y212:AI212)-SUM(L212:V212),"")</f>
        <v/>
      </c>
      <c r="X212" s="9" t="str">
        <f>LOWER(CtryCode)&amp;".distn."&amp;$A212&amp;IF($B212="","","."&amp;$B212)&amp;IF($C212="","",".dec."&amp;$C212)&amp;"."&amp;X$5</f>
        <v>egy.distn.bsh.coa.dec.urb.2</v>
      </c>
      <c r="Y212" s="208">
        <f>INDEX(DHHVal,MATCH(CtryCode&amp;".distn.bsh."&amp;Y$10&amp;$E212&amp;Y$9&amp;Y$11,DHHKey,0),MATCH($D212,DHHVar,0))</f>
        <v>0.0</v>
      </c>
      <c r="Z212" s="203">
        <f>INDEX(DHHVal,MATCH(CtryCode&amp;".distn.bsh."&amp;Z$10&amp;$E212&amp;Z$9&amp;Z$11,DHHKey,0),MATCH($D212,DHHVar,0))</f>
        <v>0.0</v>
      </c>
      <c r="AA212" s="203">
        <f>INDEX(DHHVal,MATCH(CtryCode&amp;".distn.bsh."&amp;AA$10&amp;$E212&amp;AA$9&amp;AA$11,DHHKey,0),MATCH($D212,DHHVar,0))</f>
        <v>0.0</v>
      </c>
      <c r="AB212" s="203">
        <f>INDEX(DHHVal,MATCH(CtryCode&amp;".distn.bsh."&amp;AB$10&amp;$E212&amp;AB$9&amp;AB$11,DHHKey,0),MATCH($D212,DHHVar,0))</f>
        <v>0.0</v>
      </c>
      <c r="AC212" s="203">
        <f>INDEX(DHHVal,MATCH(CtryCode&amp;".distn.bsh."&amp;AC$10&amp;$E212&amp;AC$9&amp;AC$11,DHHKey,0),MATCH($D212,DHHVar,0))</f>
        <v>0.0</v>
      </c>
      <c r="AD212" s="203">
        <f>INDEX(DHHVal,MATCH(CtryCode&amp;".distn.bsh."&amp;AD$10&amp;$E212&amp;AD$9&amp;AD$11,DHHKey,0),MATCH($D212,DHHVar,0))</f>
        <v>0.0</v>
      </c>
      <c r="AE212" s="203">
        <f>INDEX(DHHVal,MATCH(CtryCode&amp;".distn.bsh."&amp;AE$10&amp;$E212&amp;AE$9&amp;AE$11,DHHKey,0),MATCH($D212,DHHVar,0))</f>
        <v>0.0</v>
      </c>
      <c r="AF212" s="203">
        <f>INDEX(DHHVal,MATCH(CtryCode&amp;".distn.bsh."&amp;AF$10&amp;$E212&amp;AF$9&amp;AF$11,DHHKey,0),MATCH($D212,DHHVar,0))</f>
        <v>0.0</v>
      </c>
      <c r="AG212" s="203">
        <f>INDEX(DHHVal,MATCH(CtryCode&amp;".distn.bsh."&amp;AG$10&amp;$E212&amp;AG$9&amp;AG$11,DHHKey,0),MATCH($D212,DHHVar,0))</f>
        <v>0.0</v>
      </c>
      <c r="AH212" s="203">
        <f>INDEX(DHHVal,MATCH(CtryCode&amp;".distn.bsh."&amp;AH$10&amp;$E212&amp;AH$9&amp;AH$11,DHHKey,0),MATCH($D212,DHHVar,0))</f>
        <v>0.0</v>
      </c>
      <c r="AI212" s="203">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8">
        <f>INDEX(DHHVal,MATCH(CtryCode&amp;".distn.bsh."&amp;L$10&amp;$E213&amp;L$9&amp;L$11,DHHKey,0),MATCH($D213,DHHVar,0))</f>
        <v>3.629762473448341</v>
      </c>
      <c r="M213" s="203">
        <f>INDEX(DHHVal,MATCH(CtryCode&amp;".distn.bsh."&amp;M$10&amp;$E213&amp;M$9&amp;M$11,DHHKey,0),MATCH($D213,DHHVar,0))</f>
        <v>3.55452048907051</v>
      </c>
      <c r="N213" s="203">
        <f>INDEX(DHHVal,MATCH(CtryCode&amp;".distn.bsh."&amp;N$10&amp;$E213&amp;N$9&amp;N$11,DHHKey,0),MATCH($D213,DHHVar,0))</f>
        <v>3.240724390989204</v>
      </c>
      <c r="O213" s="203">
        <f>INDEX(DHHVal,MATCH(CtryCode&amp;".distn.bsh."&amp;O$10&amp;$E213&amp;O$9&amp;O$11,DHHKey,0),MATCH($D213,DHHVar,0))</f>
        <v>3.441799663455984</v>
      </c>
      <c r="P213" s="203">
        <f>INDEX(DHHVal,MATCH(CtryCode&amp;".distn.bsh."&amp;P$10&amp;$E213&amp;P$9&amp;P$11,DHHKey,0),MATCH($D213,DHHVar,0))</f>
        <v>3.262083431104834</v>
      </c>
      <c r="Q213" s="203">
        <f>INDEX(DHHVal,MATCH(CtryCode&amp;".distn.bsh."&amp;Q$10&amp;$E213&amp;Q$9&amp;Q$11,DHHKey,0),MATCH($D213,DHHVar,0))</f>
        <v>3.141773697992912</v>
      </c>
      <c r="R213" s="203">
        <f>INDEX(DHHVal,MATCH(CtryCode&amp;".distn.bsh."&amp;R$10&amp;$E213&amp;R$9&amp;R$11,DHHKey,0),MATCH($D213,DHHVar,0))</f>
        <v>3.13223180160709</v>
      </c>
      <c r="S213" s="203">
        <f>INDEX(DHHVal,MATCH(CtryCode&amp;".distn.bsh."&amp;S$10&amp;$E213&amp;S$9&amp;S$11,DHHKey,0),MATCH($D213,DHHVar,0))</f>
        <v>3.480589636108443</v>
      </c>
      <c r="T213" s="203">
        <f>INDEX(DHHVal,MATCH(CtryCode&amp;".distn.bsh."&amp;T$10&amp;$E213&amp;T$9&amp;T$11,DHHKey,0),MATCH($D213,DHHVar,0))</f>
        <v>3.386240193152231</v>
      </c>
      <c r="U213" s="203">
        <f>INDEX(DHHVal,MATCH(CtryCode&amp;".distn.bsh."&amp;U$10&amp;$E213&amp;U$9&amp;U$11,DHHKey,0),MATCH($D213,DHHVar,0))</f>
        <v>3.377694391055175</v>
      </c>
      <c r="V213" s="203">
        <f>INDEX(DHHVal,MATCH(CtryCode&amp;".distn.bsh."&amp;V$10&amp;$E213&amp;V$9&amp;V$11,DHHKey,0),MATCH($D213,DHHVar,0))</f>
        <v>3.706393245471088</v>
      </c>
      <c r="W213" s="207" t="str">
        <f>IF(X$5=K$5,SUM(Y213:AI213)-SUM(L213:V213),"")</f>
        <v/>
      </c>
      <c r="X213" s="9" t="str">
        <f>LOWER(CtryCode)&amp;".distn."&amp;$A213&amp;IF($B213="","","."&amp;$B213)&amp;IF($C213="","",".dec."&amp;$C213)&amp;"."&amp;X$5</f>
        <v>egy.distn.bsh.ely.dec.urb.2</v>
      </c>
      <c r="Y213" s="208">
        <f>INDEX(DHHVal,MATCH(CtryCode&amp;".distn.bsh."&amp;Y$10&amp;$E213&amp;Y$9&amp;Y$11,DHHKey,0),MATCH($D213,DHHVar,0))</f>
        <v>3.629762473448341</v>
      </c>
      <c r="Z213" s="203">
        <f>INDEX(DHHVal,MATCH(CtryCode&amp;".distn.bsh."&amp;Z$10&amp;$E213&amp;Z$9&amp;Z$11,DHHKey,0),MATCH($D213,DHHVar,0))</f>
        <v>3.55452048907051</v>
      </c>
      <c r="AA213" s="203">
        <f>INDEX(DHHVal,MATCH(CtryCode&amp;".distn.bsh."&amp;AA$10&amp;$E213&amp;AA$9&amp;AA$11,DHHKey,0),MATCH($D213,DHHVar,0))</f>
        <v>3.240724390989204</v>
      </c>
      <c r="AB213" s="203">
        <f>INDEX(DHHVal,MATCH(CtryCode&amp;".distn.bsh."&amp;AB$10&amp;$E213&amp;AB$9&amp;AB$11,DHHKey,0),MATCH($D213,DHHVar,0))</f>
        <v>3.441799663455984</v>
      </c>
      <c r="AC213" s="203">
        <f>INDEX(DHHVal,MATCH(CtryCode&amp;".distn.bsh."&amp;AC$10&amp;$E213&amp;AC$9&amp;AC$11,DHHKey,0),MATCH($D213,DHHVar,0))</f>
        <v>3.262083431104834</v>
      </c>
      <c r="AD213" s="203">
        <f>INDEX(DHHVal,MATCH(CtryCode&amp;".distn.bsh."&amp;AD$10&amp;$E213&amp;AD$9&amp;AD$11,DHHKey,0),MATCH($D213,DHHVar,0))</f>
        <v>3.141773697992912</v>
      </c>
      <c r="AE213" s="203">
        <f>INDEX(DHHVal,MATCH(CtryCode&amp;".distn.bsh."&amp;AE$10&amp;$E213&amp;AE$9&amp;AE$11,DHHKey,0),MATCH($D213,DHHVar,0))</f>
        <v>3.13223180160709</v>
      </c>
      <c r="AF213" s="203">
        <f>INDEX(DHHVal,MATCH(CtryCode&amp;".distn.bsh."&amp;AF$10&amp;$E213&amp;AF$9&amp;AF$11,DHHKey,0),MATCH($D213,DHHVar,0))</f>
        <v>3.480589636108443</v>
      </c>
      <c r="AG213" s="203">
        <f>INDEX(DHHVal,MATCH(CtryCode&amp;".distn.bsh."&amp;AG$10&amp;$E213&amp;AG$9&amp;AG$11,DHHKey,0),MATCH($D213,DHHVar,0))</f>
        <v>3.386240193152231</v>
      </c>
      <c r="AH213" s="203">
        <f>INDEX(DHHVal,MATCH(CtryCode&amp;".distn.bsh."&amp;AH$10&amp;$E213&amp;AH$9&amp;AH$11,DHHKey,0),MATCH($D213,DHHVar,0))</f>
        <v>3.377694391055175</v>
      </c>
      <c r="AI213" s="203">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8">
        <f>INDEX(DHHVal,MATCH(CtryCode&amp;".distn.bsh."&amp;L$10&amp;$E214&amp;L$9&amp;L$11,DHHKey,0),MATCH($D214,DHHVar,0))</f>
        <v>0.7473761018485006</v>
      </c>
      <c r="M214" s="203">
        <f>INDEX(DHHVal,MATCH(CtryCode&amp;".distn.bsh."&amp;M$10&amp;$E214&amp;M$9&amp;M$11,DHHKey,0),MATCH($D214,DHHVar,0))</f>
        <v>0.6757678311632994</v>
      </c>
      <c r="N214" s="203">
        <f>INDEX(DHHVal,MATCH(CtryCode&amp;".distn.bsh."&amp;N$10&amp;$E214&amp;N$9&amp;N$11,DHHKey,0),MATCH($D214,DHHVar,0))</f>
        <v>0.6373320509647561</v>
      </c>
      <c r="O214" s="203">
        <f>INDEX(DHHVal,MATCH(CtryCode&amp;".distn.bsh."&amp;O$10&amp;$E214&amp;O$9&amp;O$11,DHHKey,0),MATCH($D214,DHHVar,0))</f>
        <v>0.6503008609963807</v>
      </c>
      <c r="P214" s="203">
        <f>INDEX(DHHVal,MATCH(CtryCode&amp;".distn.bsh."&amp;P$10&amp;$E214&amp;P$9&amp;P$11,DHHKey,0),MATCH($D214,DHHVar,0))</f>
        <v>0.6402445071895492</v>
      </c>
      <c r="Q214" s="203">
        <f>INDEX(DHHVal,MATCH(CtryCode&amp;".distn.bsh."&amp;Q$10&amp;$E214&amp;Q$9&amp;Q$11,DHHKey,0),MATCH($D214,DHHVar,0))</f>
        <v>0.7312745728098289</v>
      </c>
      <c r="R214" s="203">
        <f>INDEX(DHHVal,MATCH(CtryCode&amp;".distn.bsh."&amp;R$10&amp;$E214&amp;R$9&amp;R$11,DHHKey,0),MATCH($D214,DHHVar,0))</f>
        <v>0.7095679722634476</v>
      </c>
      <c r="S214" s="203">
        <f>INDEX(DHHVal,MATCH(CtryCode&amp;".distn.bsh."&amp;S$10&amp;$E214&amp;S$9&amp;S$11,DHHKey,0),MATCH($D214,DHHVar,0))</f>
        <v>0.8140610154255962</v>
      </c>
      <c r="T214" s="203">
        <f>INDEX(DHHVal,MATCH(CtryCode&amp;".distn.bsh."&amp;T$10&amp;$E214&amp;T$9&amp;T$11,DHHKey,0),MATCH($D214,DHHVar,0))</f>
        <v>0.7944280751426372</v>
      </c>
      <c r="U214" s="203">
        <f>INDEX(DHHVal,MATCH(CtryCode&amp;".distn.bsh."&amp;U$10&amp;$E214&amp;U$9&amp;U$11,DHHKey,0),MATCH($D214,DHHVar,0))</f>
        <v>0.8318338421506033</v>
      </c>
      <c r="V214" s="203">
        <f>INDEX(DHHVal,MATCH(CtryCode&amp;".distn.bsh."&amp;V$10&amp;$E214&amp;V$9&amp;V$11,DHHKey,0),MATCH($D214,DHHVar,0))</f>
        <v>0.8518410383375894</v>
      </c>
      <c r="W214" s="207" t="str">
        <f>IF(X$5=K$5,SUM(Y214:AI214)-SUM(L214:V214),"")</f>
        <v/>
      </c>
      <c r="X214" s="9" t="str">
        <f>LOWER(CtryCode)&amp;".distn."&amp;$A214&amp;IF($B214="","","."&amp;$B214)&amp;IF($C214="","",".dec."&amp;$C214)&amp;"."&amp;X$5</f>
        <v>egy.distn.bsh.nga.dec.urb.2</v>
      </c>
      <c r="Y214" s="208">
        <f>INDEX(DHHVal,MATCH(CtryCode&amp;".distn.bsh."&amp;Y$10&amp;$E214&amp;Y$9&amp;Y$11,DHHKey,0),MATCH($D214,DHHVar,0))</f>
        <v>0.7473761018485006</v>
      </c>
      <c r="Z214" s="203">
        <f>INDEX(DHHVal,MATCH(CtryCode&amp;".distn.bsh."&amp;Z$10&amp;$E214&amp;Z$9&amp;Z$11,DHHKey,0),MATCH($D214,DHHVar,0))</f>
        <v>0.6757678311632994</v>
      </c>
      <c r="AA214" s="203">
        <f>INDEX(DHHVal,MATCH(CtryCode&amp;".distn.bsh."&amp;AA$10&amp;$E214&amp;AA$9&amp;AA$11,DHHKey,0),MATCH($D214,DHHVar,0))</f>
        <v>0.6373320509647561</v>
      </c>
      <c r="AB214" s="203">
        <f>INDEX(DHHVal,MATCH(CtryCode&amp;".distn.bsh."&amp;AB$10&amp;$E214&amp;AB$9&amp;AB$11,DHHKey,0),MATCH($D214,DHHVar,0))</f>
        <v>0.6503008609963807</v>
      </c>
      <c r="AC214" s="203">
        <f>INDEX(DHHVal,MATCH(CtryCode&amp;".distn.bsh."&amp;AC$10&amp;$E214&amp;AC$9&amp;AC$11,DHHKey,0),MATCH($D214,DHHVar,0))</f>
        <v>0.6402445071895492</v>
      </c>
      <c r="AD214" s="203">
        <f>INDEX(DHHVal,MATCH(CtryCode&amp;".distn.bsh."&amp;AD$10&amp;$E214&amp;AD$9&amp;AD$11,DHHKey,0),MATCH($D214,DHHVar,0))</f>
        <v>0.7312745728098289</v>
      </c>
      <c r="AE214" s="203">
        <f>INDEX(DHHVal,MATCH(CtryCode&amp;".distn.bsh."&amp;AE$10&amp;$E214&amp;AE$9&amp;AE$11,DHHKey,0),MATCH($D214,DHHVar,0))</f>
        <v>0.7095679722634476</v>
      </c>
      <c r="AF214" s="203">
        <f>INDEX(DHHVal,MATCH(CtryCode&amp;".distn.bsh."&amp;AF$10&amp;$E214&amp;AF$9&amp;AF$11,DHHKey,0),MATCH($D214,DHHVar,0))</f>
        <v>0.8140610154255962</v>
      </c>
      <c r="AG214" s="203">
        <f>INDEX(DHHVal,MATCH(CtryCode&amp;".distn.bsh."&amp;AG$10&amp;$E214&amp;AG$9&amp;AG$11,DHHKey,0),MATCH($D214,DHHVar,0))</f>
        <v>0.7944280751426372</v>
      </c>
      <c r="AH214" s="203">
        <f>INDEX(DHHVal,MATCH(CtryCode&amp;".distn.bsh."&amp;AH$10&amp;$E214&amp;AH$9&amp;AH$11,DHHKey,0),MATCH($D214,DHHVar,0))</f>
        <v>0.8318338421506033</v>
      </c>
      <c r="AI214" s="203">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8">
        <f>INDEX(DHHVal,MATCH(CtryCode&amp;".distn.bsh."&amp;L$10&amp;$E215&amp;L$9&amp;L$11,DHHKey,0),MATCH($D215,DHHVar,0))</f>
        <v>0.1202021038091617</v>
      </c>
      <c r="M215" s="203">
        <f>INDEX(DHHVal,MATCH(CtryCode&amp;".distn.bsh."&amp;M$10&amp;$E215&amp;M$9&amp;M$11,DHHKey,0),MATCH($D215,DHHVar,0))</f>
        <v>0.09009046459154293</v>
      </c>
      <c r="N215" s="203">
        <f>INDEX(DHHVal,MATCH(CtryCode&amp;".distn.bsh."&amp;N$10&amp;$E215&amp;N$9&amp;N$11,DHHKey,0),MATCH($D215,DHHVar,0))</f>
        <v>0.09633643702447033</v>
      </c>
      <c r="O215" s="203">
        <f>INDEX(DHHVal,MATCH(CtryCode&amp;".distn.bsh."&amp;O$10&amp;$E215&amp;O$9&amp;O$11,DHHKey,0),MATCH($D215,DHHVar,0))</f>
        <v>0.0816365145133352</v>
      </c>
      <c r="P215" s="203">
        <f>INDEX(DHHVal,MATCH(CtryCode&amp;".distn.bsh."&amp;P$10&amp;$E215&amp;P$9&amp;P$11,DHHKey,0),MATCH($D215,DHHVar,0))</f>
        <v>0.115563842611627</v>
      </c>
      <c r="Q215" s="203">
        <f>INDEX(DHHVal,MATCH(CtryCode&amp;".distn.bsh."&amp;Q$10&amp;$E215&amp;Q$9&amp;Q$11,DHHKey,0),MATCH($D215,DHHVar,0))</f>
        <v>0.1365879055836253</v>
      </c>
      <c r="R215" s="203">
        <f>INDEX(DHHVal,MATCH(CtryCode&amp;".distn.bsh."&amp;R$10&amp;$E215&amp;R$9&amp;R$11,DHHKey,0),MATCH($D215,DHHVar,0))</f>
        <v>0.09841155925573945</v>
      </c>
      <c r="S215" s="203">
        <f>INDEX(DHHVal,MATCH(CtryCode&amp;".distn.bsh."&amp;S$10&amp;$E215&amp;S$9&amp;S$11,DHHKey,0),MATCH($D215,DHHVar,0))</f>
        <v>0.1583933005022574</v>
      </c>
      <c r="T215" s="203">
        <f>INDEX(DHHVal,MATCH(CtryCode&amp;".distn.bsh."&amp;T$10&amp;$E215&amp;T$9&amp;T$11,DHHKey,0),MATCH($D215,DHHVar,0))</f>
        <v>0.1420322627160427</v>
      </c>
      <c r="U215" s="203">
        <f>INDEX(DHHVal,MATCH(CtryCode&amp;".distn.bsh."&amp;U$10&amp;$E215&amp;U$9&amp;U$11,DHHKey,0),MATCH($D215,DHHVar,0))</f>
        <v>0.159041513450425</v>
      </c>
      <c r="V215" s="203">
        <f>INDEX(DHHVal,MATCH(CtryCode&amp;".distn.bsh."&amp;V$10&amp;$E215&amp;V$9&amp;V$11,DHHKey,0),MATCH($D215,DHHVar,0))</f>
        <v>0.1737962560265005</v>
      </c>
      <c r="W215" s="207" t="str">
        <f>IF(X$5=K$5,SUM(Y215:AI215)-SUM(L215:V215),"")</f>
        <v/>
      </c>
      <c r="X215" s="9" t="str">
        <f>LOWER(CtryCode)&amp;".distn."&amp;$A215&amp;IF($B215="","","."&amp;$B215)&amp;IF($C215="","",".dec."&amp;$C215)&amp;"."&amp;X$5</f>
        <v>egy.distn.bsh.oil.dec.urb.2</v>
      </c>
      <c r="Y215" s="208">
        <f>INDEX(DHHVal,MATCH(CtryCode&amp;".distn.bsh."&amp;Y$10&amp;$E215&amp;Y$9&amp;Y$11,DHHKey,0),MATCH($D215,DHHVar,0))</f>
        <v>0.1202021038091617</v>
      </c>
      <c r="Z215" s="203">
        <f>INDEX(DHHVal,MATCH(CtryCode&amp;".distn.bsh."&amp;Z$10&amp;$E215&amp;Z$9&amp;Z$11,DHHKey,0),MATCH($D215,DHHVar,0))</f>
        <v>0.09009046459154293</v>
      </c>
      <c r="AA215" s="203">
        <f>INDEX(DHHVal,MATCH(CtryCode&amp;".distn.bsh."&amp;AA$10&amp;$E215&amp;AA$9&amp;AA$11,DHHKey,0),MATCH($D215,DHHVar,0))</f>
        <v>0.09633643702447033</v>
      </c>
      <c r="AB215" s="203">
        <f>INDEX(DHHVal,MATCH(CtryCode&amp;".distn.bsh."&amp;AB$10&amp;$E215&amp;AB$9&amp;AB$11,DHHKey,0),MATCH($D215,DHHVar,0))</f>
        <v>0.0816365145133352</v>
      </c>
      <c r="AC215" s="203">
        <f>INDEX(DHHVal,MATCH(CtryCode&amp;".distn.bsh."&amp;AC$10&amp;$E215&amp;AC$9&amp;AC$11,DHHKey,0),MATCH($D215,DHHVar,0))</f>
        <v>0.115563842611627</v>
      </c>
      <c r="AD215" s="203">
        <f>INDEX(DHHVal,MATCH(CtryCode&amp;".distn.bsh."&amp;AD$10&amp;$E215&amp;AD$9&amp;AD$11,DHHKey,0),MATCH($D215,DHHVar,0))</f>
        <v>0.1365879055836253</v>
      </c>
      <c r="AE215" s="203">
        <f>INDEX(DHHVal,MATCH(CtryCode&amp;".distn.bsh."&amp;AE$10&amp;$E215&amp;AE$9&amp;AE$11,DHHKey,0),MATCH($D215,DHHVar,0))</f>
        <v>0.09841155925573945</v>
      </c>
      <c r="AF215" s="203">
        <f>INDEX(DHHVal,MATCH(CtryCode&amp;".distn.bsh."&amp;AF$10&amp;$E215&amp;AF$9&amp;AF$11,DHHKey,0),MATCH($D215,DHHVar,0))</f>
        <v>0.1583933005022574</v>
      </c>
      <c r="AG215" s="203">
        <f>INDEX(DHHVal,MATCH(CtryCode&amp;".distn.bsh."&amp;AG$10&amp;$E215&amp;AG$9&amp;AG$11,DHHKey,0),MATCH($D215,DHHVar,0))</f>
        <v>0.1420322627160427</v>
      </c>
      <c r="AH215" s="203">
        <f>INDEX(DHHVal,MATCH(CtryCode&amp;".distn.bsh."&amp;AH$10&amp;$E215&amp;AH$9&amp;AH$11,DHHKey,0),MATCH($D215,DHHVar,0))</f>
        <v>0.159041513450425</v>
      </c>
      <c r="AI215" s="203">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8">
        <f>INDEX(DHHVal,MATCH(CtryCode&amp;".distn.bsh."&amp;L$10&amp;$E216&amp;L$9&amp;L$11,DHHKey,0),MATCH($D216,DHHVar,0))</f>
        <v>0.5947036647912585</v>
      </c>
      <c r="M216" s="203">
        <f>INDEX(DHHVal,MATCH(CtryCode&amp;".distn.bsh."&amp;M$10&amp;$E216&amp;M$9&amp;M$11,DHHKey,0),MATCH($D216,DHHVar,0))</f>
        <v>0.2623812555696599</v>
      </c>
      <c r="N216" s="203">
        <f>INDEX(DHHVal,MATCH(CtryCode&amp;".distn.bsh."&amp;N$10&amp;$E216&amp;N$9&amp;N$11,DHHKey,0),MATCH($D216,DHHVar,0))</f>
        <v>0.3823643471242095</v>
      </c>
      <c r="O216" s="203">
        <f>INDEX(DHHVal,MATCH(CtryCode&amp;".distn.bsh."&amp;O$10&amp;$E216&amp;O$9&amp;O$11,DHHKey,0),MATCH($D216,DHHVar,0))</f>
        <v>0.4291628902517697</v>
      </c>
      <c r="P216" s="203">
        <f>INDEX(DHHVal,MATCH(CtryCode&amp;".distn.bsh."&amp;P$10&amp;$E216&amp;P$9&amp;P$11,DHHKey,0),MATCH($D216,DHHVar,0))</f>
        <v>0.5168642237174121</v>
      </c>
      <c r="Q216" s="203">
        <f>INDEX(DHHVal,MATCH(CtryCode&amp;".distn.bsh."&amp;Q$10&amp;$E216&amp;Q$9&amp;Q$11,DHHKey,0),MATCH($D216,DHHVar,0))</f>
        <v>0.5247433923760948</v>
      </c>
      <c r="R216" s="203">
        <f>INDEX(DHHVal,MATCH(CtryCode&amp;".distn.bsh."&amp;R$10&amp;$E216&amp;R$9&amp;R$11,DHHKey,0),MATCH($D216,DHHVar,0))</f>
        <v>0.5997385367151822</v>
      </c>
      <c r="S216" s="203">
        <f>INDEX(DHHVal,MATCH(CtryCode&amp;".distn.bsh."&amp;S$10&amp;$E216&amp;S$9&amp;S$11,DHHKey,0),MATCH($D216,DHHVar,0))</f>
        <v>0.7354387203369419</v>
      </c>
      <c r="T216" s="203">
        <f>INDEX(DHHVal,MATCH(CtryCode&amp;".distn.bsh."&amp;T$10&amp;$E216&amp;T$9&amp;T$11,DHHKey,0),MATCH($D216,DHHVar,0))</f>
        <v>0.6422343000135791</v>
      </c>
      <c r="U216" s="203">
        <f>INDEX(DHHVal,MATCH(CtryCode&amp;".distn.bsh."&amp;U$10&amp;$E216&amp;U$9&amp;U$11,DHHKey,0),MATCH($D216,DHHVar,0))</f>
        <v>0.866238332862026</v>
      </c>
      <c r="V216" s="203">
        <f>INDEX(DHHVal,MATCH(CtryCode&amp;".distn.bsh."&amp;V$10&amp;$E216&amp;V$9&amp;V$11,DHHKey,0),MATCH($D216,DHHVar,0))</f>
        <v>0.9423415410350208</v>
      </c>
      <c r="W216" s="207" t="str">
        <f>IF(X$5=K$5,SUM(Y216:AI216)-SUM(L216:V216),"")</f>
        <v/>
      </c>
      <c r="X216" s="9" t="str">
        <f>LOWER(CtryCode)&amp;".distn."&amp;$A216&amp;IF($B216="","","."&amp;$B216)&amp;IF($C216="","",".dec."&amp;$C216)&amp;"."&amp;X$5</f>
        <v>egy.distn.bsh.gso.dec.urb.2</v>
      </c>
      <c r="Y216" s="208">
        <f>INDEX(DHHVal,MATCH(CtryCode&amp;".distn.bsh."&amp;Y$10&amp;$E216&amp;Y$9&amp;Y$11,DHHKey,0),MATCH($D216,DHHVar,0))</f>
        <v>0.5947036647912585</v>
      </c>
      <c r="Z216" s="203">
        <f>INDEX(DHHVal,MATCH(CtryCode&amp;".distn.bsh."&amp;Z$10&amp;$E216&amp;Z$9&amp;Z$11,DHHKey,0),MATCH($D216,DHHVar,0))</f>
        <v>0.2623812555696599</v>
      </c>
      <c r="AA216" s="203">
        <f>INDEX(DHHVal,MATCH(CtryCode&amp;".distn.bsh."&amp;AA$10&amp;$E216&amp;AA$9&amp;AA$11,DHHKey,0),MATCH($D216,DHHVar,0))</f>
        <v>0.3823643471242095</v>
      </c>
      <c r="AB216" s="203">
        <f>INDEX(DHHVal,MATCH(CtryCode&amp;".distn.bsh."&amp;AB$10&amp;$E216&amp;AB$9&amp;AB$11,DHHKey,0),MATCH($D216,DHHVar,0))</f>
        <v>0.4291628902517697</v>
      </c>
      <c r="AC216" s="203">
        <f>INDEX(DHHVal,MATCH(CtryCode&amp;".distn.bsh."&amp;AC$10&amp;$E216&amp;AC$9&amp;AC$11,DHHKey,0),MATCH($D216,DHHVar,0))</f>
        <v>0.5168642237174121</v>
      </c>
      <c r="AD216" s="203">
        <f>INDEX(DHHVal,MATCH(CtryCode&amp;".distn.bsh."&amp;AD$10&amp;$E216&amp;AD$9&amp;AD$11,DHHKey,0),MATCH($D216,DHHVar,0))</f>
        <v>0.5247433923760948</v>
      </c>
      <c r="AE216" s="203">
        <f>INDEX(DHHVal,MATCH(CtryCode&amp;".distn.bsh."&amp;AE$10&amp;$E216&amp;AE$9&amp;AE$11,DHHKey,0),MATCH($D216,DHHVar,0))</f>
        <v>0.5997385367151822</v>
      </c>
      <c r="AF216" s="203">
        <f>INDEX(DHHVal,MATCH(CtryCode&amp;".distn.bsh."&amp;AF$10&amp;$E216&amp;AF$9&amp;AF$11,DHHKey,0),MATCH($D216,DHHVar,0))</f>
        <v>0.7354387203369419</v>
      </c>
      <c r="AG216" s="203">
        <f>INDEX(DHHVal,MATCH(CtryCode&amp;".distn.bsh."&amp;AG$10&amp;$E216&amp;AG$9&amp;AG$11,DHHKey,0),MATCH($D216,DHHVar,0))</f>
        <v>0.6422343000135791</v>
      </c>
      <c r="AH216" s="203">
        <f>INDEX(DHHVal,MATCH(CtryCode&amp;".distn.bsh."&amp;AH$10&amp;$E216&amp;AH$9&amp;AH$11,DHHKey,0),MATCH($D216,DHHVar,0))</f>
        <v>0.866238332862026</v>
      </c>
      <c r="AI216" s="203">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8">
        <f>INDEX(DHHVal,MATCH(CtryCode&amp;".distn.bsh."&amp;L$10&amp;$E217&amp;L$9&amp;L$11,DHHKey,0),MATCH($D217,DHHVar,0))</f>
        <v>0.0</v>
      </c>
      <c r="M217" s="203">
        <f>INDEX(DHHVal,MATCH(CtryCode&amp;".distn.bsh."&amp;M$10&amp;$E217&amp;M$9&amp;M$11,DHHKey,0),MATCH($D217,DHHVar,0))</f>
        <v>0.0</v>
      </c>
      <c r="N217" s="203">
        <f>INDEX(DHHVal,MATCH(CtryCode&amp;".distn.bsh."&amp;N$10&amp;$E217&amp;N$9&amp;N$11,DHHKey,0),MATCH($D217,DHHVar,0))</f>
        <v>0.0</v>
      </c>
      <c r="O217" s="203">
        <f>INDEX(DHHVal,MATCH(CtryCode&amp;".distn.bsh."&amp;O$10&amp;$E217&amp;O$9&amp;O$11,DHHKey,0),MATCH($D217,DHHVar,0))</f>
        <v>0.0</v>
      </c>
      <c r="P217" s="203">
        <f>INDEX(DHHVal,MATCH(CtryCode&amp;".distn.bsh."&amp;P$10&amp;$E217&amp;P$9&amp;P$11,DHHKey,0),MATCH($D217,DHHVar,0))</f>
        <v>0.0</v>
      </c>
      <c r="Q217" s="203">
        <f>INDEX(DHHVal,MATCH(CtryCode&amp;".distn.bsh."&amp;Q$10&amp;$E217&amp;Q$9&amp;Q$11,DHHKey,0),MATCH($D217,DHHVar,0))</f>
        <v>0.0</v>
      </c>
      <c r="R217" s="203">
        <f>INDEX(DHHVal,MATCH(CtryCode&amp;".distn.bsh."&amp;R$10&amp;$E217&amp;R$9&amp;R$11,DHHKey,0),MATCH($D217,DHHVar,0))</f>
        <v>0.0</v>
      </c>
      <c r="S217" s="203">
        <f>INDEX(DHHVal,MATCH(CtryCode&amp;".distn.bsh."&amp;S$10&amp;$E217&amp;S$9&amp;S$11,DHHKey,0),MATCH($D217,DHHVar,0))</f>
        <v>0.0</v>
      </c>
      <c r="T217" s="203">
        <f>INDEX(DHHVal,MATCH(CtryCode&amp;".distn.bsh."&amp;T$10&amp;$E217&amp;T$9&amp;T$11,DHHKey,0),MATCH($D217,DHHVar,0))</f>
        <v>0.0</v>
      </c>
      <c r="U217" s="203">
        <f>INDEX(DHHVal,MATCH(CtryCode&amp;".distn.bsh."&amp;U$10&amp;$E217&amp;U$9&amp;U$11,DHHKey,0),MATCH($D217,DHHVar,0))</f>
        <v>0.0</v>
      </c>
      <c r="V217" s="203">
        <f>INDEX(DHHVal,MATCH(CtryCode&amp;".distn.bsh."&amp;V$10&amp;$E217&amp;V$9&amp;V$11,DHHKey,0),MATCH($D217,DHHVar,0))</f>
        <v>0.0</v>
      </c>
      <c r="W217" s="207" t="str">
        <f>IF(X$5=K$5,SUM(Y217:AI217)-SUM(L217:V217),"")</f>
        <v/>
      </c>
      <c r="X217" s="9" t="str">
        <f>LOWER(CtryCode)&amp;".distn."&amp;$A217&amp;IF($B217="","","."&amp;$B217)&amp;IF($C217="","",".dec."&amp;$C217)&amp;"."&amp;X$5</f>
        <v>egy.distn.bsh.die.dec.urb.2</v>
      </c>
      <c r="Y217" s="208">
        <f>INDEX(DHHVal,MATCH(CtryCode&amp;".distn.bsh."&amp;Y$10&amp;$E217&amp;Y$9&amp;Y$11,DHHKey,0),MATCH($D217,DHHVar,0))</f>
        <v>0.0</v>
      </c>
      <c r="Z217" s="203">
        <f>INDEX(DHHVal,MATCH(CtryCode&amp;".distn.bsh."&amp;Z$10&amp;$E217&amp;Z$9&amp;Z$11,DHHKey,0),MATCH($D217,DHHVar,0))</f>
        <v>0.0</v>
      </c>
      <c r="AA217" s="203">
        <f>INDEX(DHHVal,MATCH(CtryCode&amp;".distn.bsh."&amp;AA$10&amp;$E217&amp;AA$9&amp;AA$11,DHHKey,0),MATCH($D217,DHHVar,0))</f>
        <v>0.0</v>
      </c>
      <c r="AB217" s="203">
        <f>INDEX(DHHVal,MATCH(CtryCode&amp;".distn.bsh."&amp;AB$10&amp;$E217&amp;AB$9&amp;AB$11,DHHKey,0),MATCH($D217,DHHVar,0))</f>
        <v>0.0</v>
      </c>
      <c r="AC217" s="203">
        <f>INDEX(DHHVal,MATCH(CtryCode&amp;".distn.bsh."&amp;AC$10&amp;$E217&amp;AC$9&amp;AC$11,DHHKey,0),MATCH($D217,DHHVar,0))</f>
        <v>0.0</v>
      </c>
      <c r="AD217" s="203">
        <f>INDEX(DHHVal,MATCH(CtryCode&amp;".distn.bsh."&amp;AD$10&amp;$E217&amp;AD$9&amp;AD$11,DHHKey,0),MATCH($D217,DHHVar,0))</f>
        <v>0.0</v>
      </c>
      <c r="AE217" s="203">
        <f>INDEX(DHHVal,MATCH(CtryCode&amp;".distn.bsh."&amp;AE$10&amp;$E217&amp;AE$9&amp;AE$11,DHHKey,0),MATCH($D217,DHHVar,0))</f>
        <v>0.0</v>
      </c>
      <c r="AF217" s="203">
        <f>INDEX(DHHVal,MATCH(CtryCode&amp;".distn.bsh."&amp;AF$10&amp;$E217&amp;AF$9&amp;AF$11,DHHKey,0),MATCH($D217,DHHVar,0))</f>
        <v>0.0</v>
      </c>
      <c r="AG217" s="203">
        <f>INDEX(DHHVal,MATCH(CtryCode&amp;".distn.bsh."&amp;AG$10&amp;$E217&amp;AG$9&amp;AG$11,DHHKey,0),MATCH($D217,DHHVar,0))</f>
        <v>0.0</v>
      </c>
      <c r="AH217" s="203">
        <f>INDEX(DHHVal,MATCH(CtryCode&amp;".distn.bsh."&amp;AH$10&amp;$E217&amp;AH$9&amp;AH$11,DHHKey,0),MATCH($D217,DHHVar,0))</f>
        <v>0.0</v>
      </c>
      <c r="AI217" s="203">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8">
        <f>INDEX(DHHVal,MATCH(CtryCode&amp;".distn.bsh."&amp;L$10&amp;$E218&amp;L$9&amp;L$11,DHHKey,0),MATCH($D218,DHHVar,0))</f>
        <v>5.320316503242209e-05</v>
      </c>
      <c r="M218" s="203">
        <f>INDEX(DHHVal,MATCH(CtryCode&amp;".distn.bsh."&amp;M$10&amp;$E218&amp;M$9&amp;M$11,DHHKey,0),MATCH($D218,DHHVar,0))</f>
        <v>3.073367142350549e-05</v>
      </c>
      <c r="N218" s="203">
        <f>INDEX(DHHVal,MATCH(CtryCode&amp;".distn.bsh."&amp;N$10&amp;$E218&amp;N$9&amp;N$11,DHHKey,0),MATCH($D218,DHHVar,0))</f>
        <v>0.0</v>
      </c>
      <c r="O218" s="203">
        <f>INDEX(DHHVal,MATCH(CtryCode&amp;".distn.bsh."&amp;O$10&amp;$E218&amp;O$9&amp;O$11,DHHKey,0),MATCH($D218,DHHVar,0))</f>
        <v>2.129113062974737e-05</v>
      </c>
      <c r="P218" s="203">
        <f>INDEX(DHHVal,MATCH(CtryCode&amp;".distn.bsh."&amp;P$10&amp;$E218&amp;P$9&amp;P$11,DHHKey,0),MATCH($D218,DHHVar,0))</f>
        <v>0.0</v>
      </c>
      <c r="Q218" s="203">
        <f>INDEX(DHHVal,MATCH(CtryCode&amp;".distn.bsh."&amp;Q$10&amp;$E218&amp;Q$9&amp;Q$11,DHHKey,0),MATCH($D218,DHHVar,0))</f>
        <v>8.727111462940936e-05</v>
      </c>
      <c r="R218" s="203">
        <f>INDEX(DHHVal,MATCH(CtryCode&amp;".distn.bsh."&amp;R$10&amp;$E218&amp;R$9&amp;R$11,DHHKey,0),MATCH($D218,DHHVar,0))</f>
        <v>4.563428153805475e-05</v>
      </c>
      <c r="S218" s="203">
        <f>INDEX(DHHVal,MATCH(CtryCode&amp;".distn.bsh."&amp;S$10&amp;$E218&amp;S$9&amp;S$11,DHHKey,0),MATCH($D218,DHHVar,0))</f>
        <v>0.0001126583580232338</v>
      </c>
      <c r="T218" s="203">
        <f>INDEX(DHHVal,MATCH(CtryCode&amp;".distn.bsh."&amp;T$10&amp;$E218&amp;T$9&amp;T$11,DHHKey,0),MATCH($D218,DHHVar,0))</f>
        <v>9.775831214528792e-05</v>
      </c>
      <c r="U218" s="203">
        <f>INDEX(DHHVal,MATCH(CtryCode&amp;".distn.bsh."&amp;U$10&amp;$E218&amp;U$9&amp;U$11,DHHKey,0),MATCH($D218,DHHVar,0))</f>
        <v>5.740115799837305e-05</v>
      </c>
      <c r="V218" s="203">
        <f>INDEX(DHHVal,MATCH(CtryCode&amp;".distn.bsh."&amp;V$10&amp;$E218&amp;V$9&amp;V$11,DHHKey,0),MATCH($D218,DHHVar,0))</f>
        <v>0.0001216903617061071</v>
      </c>
      <c r="W218" s="207" t="str">
        <f>IF(X$5=K$5,SUM(Y218:AI218)-SUM(L218:V218),"")</f>
        <v/>
      </c>
      <c r="X218" s="9" t="str">
        <f>LOWER(CtryCode)&amp;".distn."&amp;$A218&amp;IF($B218="","","."&amp;$B218)&amp;IF($C218="","",".dec."&amp;$C218)&amp;"."&amp;X$5</f>
        <v>egy.distn.bsh.ker.dec.urb.2</v>
      </c>
      <c r="Y218" s="208">
        <f>INDEX(DHHVal,MATCH(CtryCode&amp;".distn.bsh."&amp;Y$10&amp;$E218&amp;Y$9&amp;Y$11,DHHKey,0),MATCH($D218,DHHVar,0))</f>
        <v>5.320316503242209e-05</v>
      </c>
      <c r="Z218" s="203">
        <f>INDEX(DHHVal,MATCH(CtryCode&amp;".distn.bsh."&amp;Z$10&amp;$E218&amp;Z$9&amp;Z$11,DHHKey,0),MATCH($D218,DHHVar,0))</f>
        <v>3.073367142350549e-05</v>
      </c>
      <c r="AA218" s="203">
        <f>INDEX(DHHVal,MATCH(CtryCode&amp;".distn.bsh."&amp;AA$10&amp;$E218&amp;AA$9&amp;AA$11,DHHKey,0),MATCH($D218,DHHVar,0))</f>
        <v>0.0</v>
      </c>
      <c r="AB218" s="203">
        <f>INDEX(DHHVal,MATCH(CtryCode&amp;".distn.bsh."&amp;AB$10&amp;$E218&amp;AB$9&amp;AB$11,DHHKey,0),MATCH($D218,DHHVar,0))</f>
        <v>2.129113062974737e-05</v>
      </c>
      <c r="AC218" s="203">
        <f>INDEX(DHHVal,MATCH(CtryCode&amp;".distn.bsh."&amp;AC$10&amp;$E218&amp;AC$9&amp;AC$11,DHHKey,0),MATCH($D218,DHHVar,0))</f>
        <v>0.0</v>
      </c>
      <c r="AD218" s="203">
        <f>INDEX(DHHVal,MATCH(CtryCode&amp;".distn.bsh."&amp;AD$10&amp;$E218&amp;AD$9&amp;AD$11,DHHKey,0),MATCH($D218,DHHVar,0))</f>
        <v>8.727111462940936e-05</v>
      </c>
      <c r="AE218" s="203">
        <f>INDEX(DHHVal,MATCH(CtryCode&amp;".distn.bsh."&amp;AE$10&amp;$E218&amp;AE$9&amp;AE$11,DHHKey,0),MATCH($D218,DHHVar,0))</f>
        <v>4.563428153805475e-05</v>
      </c>
      <c r="AF218" s="203">
        <f>INDEX(DHHVal,MATCH(CtryCode&amp;".distn.bsh."&amp;AF$10&amp;$E218&amp;AF$9&amp;AF$11,DHHKey,0),MATCH($D218,DHHVar,0))</f>
        <v>0.0001126583580232338</v>
      </c>
      <c r="AG218" s="203">
        <f>INDEX(DHHVal,MATCH(CtryCode&amp;".distn.bsh."&amp;AG$10&amp;$E218&amp;AG$9&amp;AG$11,DHHKey,0),MATCH($D218,DHHVar,0))</f>
        <v>9.775831214528792e-05</v>
      </c>
      <c r="AH218" s="203">
        <f>INDEX(DHHVal,MATCH(CtryCode&amp;".distn.bsh."&amp;AH$10&amp;$E218&amp;AH$9&amp;AH$11,DHHKey,0),MATCH($D218,DHHVar,0))</f>
        <v>5.740115799837305e-05</v>
      </c>
      <c r="AI218" s="203">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8">
        <f>INDEX(DHHVal,MATCH(CtryCode&amp;".distn.bsh."&amp;L$10&amp;$E219&amp;L$9&amp;L$11,DHHKey,0),MATCH($D219,DHHVar,0))</f>
        <v>0.9318141942051523</v>
      </c>
      <c r="M219" s="203">
        <f>INDEX(DHHVal,MATCH(CtryCode&amp;".distn.bsh."&amp;M$10&amp;$E219&amp;M$9&amp;M$11,DHHKey,0),MATCH($D219,DHHVar,0))</f>
        <v>1.82850426640524</v>
      </c>
      <c r="N219" s="203">
        <f>INDEX(DHHVal,MATCH(CtryCode&amp;".distn.bsh."&amp;N$10&amp;$E219&amp;N$9&amp;N$11,DHHKey,0),MATCH($D219,DHHVar,0))</f>
        <v>1.33813253054851</v>
      </c>
      <c r="O219" s="203">
        <f>INDEX(DHHVal,MATCH(CtryCode&amp;".distn.bsh."&amp;O$10&amp;$E219&amp;O$9&amp;O$11,DHHKey,0),MATCH($D219,DHHVar,0))</f>
        <v>1.147325470272983</v>
      </c>
      <c r="P219" s="203">
        <f>INDEX(DHHVal,MATCH(CtryCode&amp;".distn.bsh."&amp;P$10&amp;$E219&amp;P$9&amp;P$11,DHHKey,0),MATCH($D219,DHHVar,0))</f>
        <v>0.9727664818469559</v>
      </c>
      <c r="Q219" s="203">
        <f>INDEX(DHHVal,MATCH(CtryCode&amp;".distn.bsh."&amp;Q$10&amp;$E219&amp;Q$9&amp;Q$11,DHHKey,0),MATCH($D219,DHHVar,0))</f>
        <v>0.8314055113801688</v>
      </c>
      <c r="R219" s="203">
        <f>INDEX(DHHVal,MATCH(CtryCode&amp;".distn.bsh."&amp;R$10&amp;$E219&amp;R$9&amp;R$11,DHHKey,0),MATCH($D219,DHHVar,0))</f>
        <v>0.9281279208759083</v>
      </c>
      <c r="S219" s="203">
        <f>INDEX(DHHVal,MATCH(CtryCode&amp;".distn.bsh."&amp;S$10&amp;$E219&amp;S$9&amp;S$11,DHHKey,0),MATCH($D219,DHHVar,0))</f>
        <v>0.8766381073717103</v>
      </c>
      <c r="T219" s="203">
        <f>INDEX(DHHVal,MATCH(CtryCode&amp;".distn.bsh."&amp;T$10&amp;$E219&amp;T$9&amp;T$11,DHHKey,0),MATCH($D219,DHHVar,0))</f>
        <v>0.6667275542929421</v>
      </c>
      <c r="U219" s="203">
        <f>INDEX(DHHVal,MATCH(CtryCode&amp;".distn.bsh."&amp;U$10&amp;$E219&amp;U$9&amp;U$11,DHHKey,0),MATCH($D219,DHHVar,0))</f>
        <v>0.6914494068887019</v>
      </c>
      <c r="V219" s="203">
        <f>INDEX(DHHVal,MATCH(CtryCode&amp;".distn.bsh."&amp;V$10&amp;$E219&amp;V$9&amp;V$11,DHHKey,0),MATCH($D219,DHHVar,0))</f>
        <v>0.5111390636348002</v>
      </c>
      <c r="W219" s="207" t="str">
        <f>IF(X$5=K$5,SUM(Y219:AI219)-SUM(L219:V219),"")</f>
        <v/>
      </c>
      <c r="X219" s="9" t="str">
        <f>LOWER(CtryCode)&amp;".distn."&amp;$A219&amp;IF($B219="","","."&amp;$B219)&amp;IF($C219="","",".dec."&amp;$C219)&amp;"."&amp;X$5</f>
        <v>egy.distn.bsh.lpg.dec.urb.2</v>
      </c>
      <c r="Y219" s="208">
        <f>INDEX(DHHVal,MATCH(CtryCode&amp;".distn.bsh."&amp;Y$10&amp;$E219&amp;Y$9&amp;Y$11,DHHKey,0),MATCH($D219,DHHVar,0))</f>
        <v>0.9318141942051523</v>
      </c>
      <c r="Z219" s="203">
        <f>INDEX(DHHVal,MATCH(CtryCode&amp;".distn.bsh."&amp;Z$10&amp;$E219&amp;Z$9&amp;Z$11,DHHKey,0),MATCH($D219,DHHVar,0))</f>
        <v>1.82850426640524</v>
      </c>
      <c r="AA219" s="203">
        <f>INDEX(DHHVal,MATCH(CtryCode&amp;".distn.bsh."&amp;AA$10&amp;$E219&amp;AA$9&amp;AA$11,DHHKey,0),MATCH($D219,DHHVar,0))</f>
        <v>1.33813253054851</v>
      </c>
      <c r="AB219" s="203">
        <f>INDEX(DHHVal,MATCH(CtryCode&amp;".distn.bsh."&amp;AB$10&amp;$E219&amp;AB$9&amp;AB$11,DHHKey,0),MATCH($D219,DHHVar,0))</f>
        <v>1.147325470272983</v>
      </c>
      <c r="AC219" s="203">
        <f>INDEX(DHHVal,MATCH(CtryCode&amp;".distn.bsh."&amp;AC$10&amp;$E219&amp;AC$9&amp;AC$11,DHHKey,0),MATCH($D219,DHHVar,0))</f>
        <v>0.9727664818469559</v>
      </c>
      <c r="AD219" s="203">
        <f>INDEX(DHHVal,MATCH(CtryCode&amp;".distn.bsh."&amp;AD$10&amp;$E219&amp;AD$9&amp;AD$11,DHHKey,0),MATCH($D219,DHHVar,0))</f>
        <v>0.8314055113801688</v>
      </c>
      <c r="AE219" s="203">
        <f>INDEX(DHHVal,MATCH(CtryCode&amp;".distn.bsh."&amp;AE$10&amp;$E219&amp;AE$9&amp;AE$11,DHHKey,0),MATCH($D219,DHHVar,0))</f>
        <v>0.9281279208759083</v>
      </c>
      <c r="AF219" s="203">
        <f>INDEX(DHHVal,MATCH(CtryCode&amp;".distn.bsh."&amp;AF$10&amp;$E219&amp;AF$9&amp;AF$11,DHHKey,0),MATCH($D219,DHHVar,0))</f>
        <v>0.8766381073717103</v>
      </c>
      <c r="AG219" s="203">
        <f>INDEX(DHHVal,MATCH(CtryCode&amp;".distn.bsh."&amp;AG$10&amp;$E219&amp;AG$9&amp;AG$11,DHHKey,0),MATCH($D219,DHHVar,0))</f>
        <v>0.6667275542929421</v>
      </c>
      <c r="AH219" s="203">
        <f>INDEX(DHHVal,MATCH(CtryCode&amp;".distn.bsh."&amp;AH$10&amp;$E219&amp;AH$9&amp;AH$11,DHHKey,0),MATCH($D219,DHHVar,0))</f>
        <v>0.6914494068887019</v>
      </c>
      <c r="AI219" s="203">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8">
        <f>INDEX(DHHVal,MATCH(CtryCode&amp;".distn.bsh."&amp;L$10&amp;$E220&amp;L$9&amp;L$11,DHHKey,0),MATCH($D220,DHHVar,0))</f>
        <v>1.634503259298848</v>
      </c>
      <c r="M220" s="203">
        <f>INDEX(DHHVal,MATCH(CtryCode&amp;".distn.bsh."&amp;M$10&amp;$E220&amp;M$9&amp;M$11,DHHKey,0),MATCH($D220,DHHVar,0))</f>
        <v>1.383052947185039</v>
      </c>
      <c r="N220" s="203">
        <f>INDEX(DHHVal,MATCH(CtryCode&amp;".distn.bsh."&amp;N$10&amp;$E220&amp;N$9&amp;N$11,DHHKey,0),MATCH($D220,DHHVar,0))</f>
        <v>1.515877846078082</v>
      </c>
      <c r="O220" s="203">
        <f>INDEX(DHHVal,MATCH(CtryCode&amp;".distn.bsh."&amp;O$10&amp;$E220&amp;O$9&amp;O$11,DHHKey,0),MATCH($D220,DHHVar,0))</f>
        <v>1.56586672654392</v>
      </c>
      <c r="P220" s="203">
        <f>INDEX(DHHVal,MATCH(CtryCode&amp;".distn.bsh."&amp;P$10&amp;$E220&amp;P$9&amp;P$11,DHHKey,0),MATCH($D220,DHHVar,0))</f>
        <v>1.458161125281415</v>
      </c>
      <c r="Q220" s="203">
        <f>INDEX(DHHVal,MATCH(CtryCode&amp;".distn.bsh."&amp;Q$10&amp;$E220&amp;Q$9&amp;Q$11,DHHKey,0),MATCH($D220,DHHVar,0))</f>
        <v>1.598644605820062</v>
      </c>
      <c r="R220" s="203">
        <f>INDEX(DHHVal,MATCH(CtryCode&amp;".distn.bsh."&amp;R$10&amp;$E220&amp;R$9&amp;R$11,DHHKey,0),MATCH($D220,DHHVar,0))</f>
        <v>1.709272567166752</v>
      </c>
      <c r="S220" s="203">
        <f>INDEX(DHHVal,MATCH(CtryCode&amp;".distn.bsh."&amp;S$10&amp;$E220&amp;S$9&amp;S$11,DHHKey,0),MATCH($D220,DHHVar,0))</f>
        <v>1.481992081409042</v>
      </c>
      <c r="T220" s="203">
        <f>INDEX(DHHVal,MATCH(CtryCode&amp;".distn.bsh."&amp;T$10&amp;$E220&amp;T$9&amp;T$11,DHHKey,0),MATCH($D220,DHHVar,0))</f>
        <v>1.503160467733614</v>
      </c>
      <c r="U220" s="203">
        <f>INDEX(DHHVal,MATCH(CtryCode&amp;".distn.bsh."&amp;U$10&amp;$E220&amp;U$9&amp;U$11,DHHKey,0),MATCH($D220,DHHVar,0))</f>
        <v>1.567550480074987</v>
      </c>
      <c r="V220" s="203">
        <f>INDEX(DHHVal,MATCH(CtryCode&amp;".distn.bsh."&amp;V$10&amp;$E220&amp;V$9&amp;V$11,DHHKey,0),MATCH($D220,DHHVar,0))</f>
        <v>1.773708438290006</v>
      </c>
      <c r="W220" s="207" t="str">
        <f>IF(X$5=K$5,SUM(Y220:AI220)-SUM(L220:V220),"")</f>
        <v/>
      </c>
      <c r="X220" s="9" t="str">
        <f>LOWER(CtryCode)&amp;".distn."&amp;$A220&amp;IF($B220="","","."&amp;$B220)&amp;IF($C220="","",".dec."&amp;$C220)&amp;"."&amp;X$5</f>
        <v>egy.distn.bsh.app.dec.urb.2</v>
      </c>
      <c r="Y220" s="208">
        <f>INDEX(DHHVal,MATCH(CtryCode&amp;".distn.bsh."&amp;Y$10&amp;$E220&amp;Y$9&amp;Y$11,DHHKey,0),MATCH($D220,DHHVar,0))</f>
        <v>1.634503259298848</v>
      </c>
      <c r="Z220" s="203">
        <f>INDEX(DHHVal,MATCH(CtryCode&amp;".distn.bsh."&amp;Z$10&amp;$E220&amp;Z$9&amp;Z$11,DHHKey,0),MATCH($D220,DHHVar,0))</f>
        <v>1.383052947185039</v>
      </c>
      <c r="AA220" s="203">
        <f>INDEX(DHHVal,MATCH(CtryCode&amp;".distn.bsh."&amp;AA$10&amp;$E220&amp;AA$9&amp;AA$11,DHHKey,0),MATCH($D220,DHHVar,0))</f>
        <v>1.515877846078082</v>
      </c>
      <c r="AB220" s="203">
        <f>INDEX(DHHVal,MATCH(CtryCode&amp;".distn.bsh."&amp;AB$10&amp;$E220&amp;AB$9&amp;AB$11,DHHKey,0),MATCH($D220,DHHVar,0))</f>
        <v>1.56586672654392</v>
      </c>
      <c r="AC220" s="203">
        <f>INDEX(DHHVal,MATCH(CtryCode&amp;".distn.bsh."&amp;AC$10&amp;$E220&amp;AC$9&amp;AC$11,DHHKey,0),MATCH($D220,DHHVar,0))</f>
        <v>1.458161125281415</v>
      </c>
      <c r="AD220" s="203">
        <f>INDEX(DHHVal,MATCH(CtryCode&amp;".distn.bsh."&amp;AD$10&amp;$E220&amp;AD$9&amp;AD$11,DHHKey,0),MATCH($D220,DHHVar,0))</f>
        <v>1.598644605820062</v>
      </c>
      <c r="AE220" s="203">
        <f>INDEX(DHHVal,MATCH(CtryCode&amp;".distn.bsh."&amp;AE$10&amp;$E220&amp;AE$9&amp;AE$11,DHHKey,0),MATCH($D220,DHHVar,0))</f>
        <v>1.709272567166752</v>
      </c>
      <c r="AF220" s="203">
        <f>INDEX(DHHVal,MATCH(CtryCode&amp;".distn.bsh."&amp;AF$10&amp;$E220&amp;AF$9&amp;AF$11,DHHKey,0),MATCH($D220,DHHVar,0))</f>
        <v>1.481992081409042</v>
      </c>
      <c r="AG220" s="203">
        <f>INDEX(DHHVal,MATCH(CtryCode&amp;".distn.bsh."&amp;AG$10&amp;$E220&amp;AG$9&amp;AG$11,DHHKey,0),MATCH($D220,DHHVar,0))</f>
        <v>1.503160467733614</v>
      </c>
      <c r="AH220" s="203">
        <f>INDEX(DHHVal,MATCH(CtryCode&amp;".distn.bsh."&amp;AH$10&amp;$E220&amp;AH$9&amp;AH$11,DHHKey,0),MATCH($D220,DHHVar,0))</f>
        <v>1.567550480074987</v>
      </c>
      <c r="AI220" s="203">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8">
        <f>INDEX(DHHVal,MATCH(CtryCode&amp;".distn.bsh."&amp;L$10&amp;$E221&amp;L$9&amp;L$11,DHHKey,0),MATCH($D221,DHHVar,0))</f>
        <v>3.534302834142554</v>
      </c>
      <c r="M221" s="203">
        <f>INDEX(DHHVal,MATCH(CtryCode&amp;".distn.bsh."&amp;M$10&amp;$E221&amp;M$9&amp;M$11,DHHKey,0),MATCH($D221,DHHVar,0))</f>
        <v>3.845034585906955</v>
      </c>
      <c r="N221" s="203">
        <f>INDEX(DHHVal,MATCH(CtryCode&amp;".distn.bsh."&amp;N$10&amp;$E221&amp;N$9&amp;N$11,DHHKey,0),MATCH($D221,DHHVar,0))</f>
        <v>4.022349023000599</v>
      </c>
      <c r="O221" s="203">
        <f>INDEX(DHHVal,MATCH(CtryCode&amp;".distn.bsh."&amp;O$10&amp;$E221&amp;O$9&amp;O$11,DHHKey,0),MATCH($D221,DHHVar,0))</f>
        <v>4.218300382721042</v>
      </c>
      <c r="P221" s="203">
        <f>INDEX(DHHVal,MATCH(CtryCode&amp;".distn.bsh."&amp;P$10&amp;$E221&amp;P$9&amp;P$11,DHHKey,0),MATCH($D221,DHHVar,0))</f>
        <v>3.758908643389254</v>
      </c>
      <c r="Q221" s="203">
        <f>INDEX(DHHVal,MATCH(CtryCode&amp;".distn.bsh."&amp;Q$10&amp;$E221&amp;Q$9&amp;Q$11,DHHKey,0),MATCH($D221,DHHVar,0))</f>
        <v>3.648587107034158</v>
      </c>
      <c r="R221" s="203">
        <f>INDEX(DHHVal,MATCH(CtryCode&amp;".distn.bsh."&amp;R$10&amp;$E221&amp;R$9&amp;R$11,DHHKey,0),MATCH($D221,DHHVar,0))</f>
        <v>3.994264067985876</v>
      </c>
      <c r="S221" s="203">
        <f>INDEX(DHHVal,MATCH(CtryCode&amp;".distn.bsh."&amp;S$10&amp;$E221&amp;S$9&amp;S$11,DHHKey,0),MATCH($D221,DHHVar,0))</f>
        <v>3.93111482428083</v>
      </c>
      <c r="T221" s="203">
        <f>INDEX(DHHVal,MATCH(CtryCode&amp;".distn.bsh."&amp;T$10&amp;$E221&amp;T$9&amp;T$11,DHHKey,0),MATCH($D221,DHHVar,0))</f>
        <v>3.525018716306479</v>
      </c>
      <c r="U221" s="203">
        <f>INDEX(DHHVal,MATCH(CtryCode&amp;".distn.bsh."&amp;U$10&amp;$E221&amp;U$9&amp;U$11,DHHKey,0),MATCH($D221,DHHVar,0))</f>
        <v>3.906134270781724</v>
      </c>
      <c r="V221" s="203">
        <f>INDEX(DHHVal,MATCH(CtryCode&amp;".distn.bsh."&amp;V$10&amp;$E221&amp;V$9&amp;V$11,DHHKey,0),MATCH($D221,DHHVar,0))</f>
        <v>3.563574745461004</v>
      </c>
      <c r="W221" s="207" t="str">
        <f>IF(X$5=K$5,SUM(Y221:AI221)-SUM(L221:V221),"")</f>
        <v/>
      </c>
      <c r="X221" s="9" t="str">
        <f>LOWER(CtryCode)&amp;".distn."&amp;$A221&amp;IF($B221="","","."&amp;$B221)&amp;IF($C221="","",".dec."&amp;$C221)&amp;"."&amp;X$5</f>
        <v>egy.distn.bsh.che.dec.urb.2</v>
      </c>
      <c r="Y221" s="208">
        <f>INDEX(DHHVal,MATCH(CtryCode&amp;".distn.bsh."&amp;Y$10&amp;$E221&amp;Y$9&amp;Y$11,DHHKey,0),MATCH($D221,DHHVar,0))</f>
        <v>3.534302834142554</v>
      </c>
      <c r="Z221" s="203">
        <f>INDEX(DHHVal,MATCH(CtryCode&amp;".distn.bsh."&amp;Z$10&amp;$E221&amp;Z$9&amp;Z$11,DHHKey,0),MATCH($D221,DHHVar,0))</f>
        <v>3.845034585906955</v>
      </c>
      <c r="AA221" s="203">
        <f>INDEX(DHHVal,MATCH(CtryCode&amp;".distn.bsh."&amp;AA$10&amp;$E221&amp;AA$9&amp;AA$11,DHHKey,0),MATCH($D221,DHHVar,0))</f>
        <v>4.022349023000599</v>
      </c>
      <c r="AB221" s="203">
        <f>INDEX(DHHVal,MATCH(CtryCode&amp;".distn.bsh."&amp;AB$10&amp;$E221&amp;AB$9&amp;AB$11,DHHKey,0),MATCH($D221,DHHVar,0))</f>
        <v>4.218300382721042</v>
      </c>
      <c r="AC221" s="203">
        <f>INDEX(DHHVal,MATCH(CtryCode&amp;".distn.bsh."&amp;AC$10&amp;$E221&amp;AC$9&amp;AC$11,DHHKey,0),MATCH($D221,DHHVar,0))</f>
        <v>3.758908643389254</v>
      </c>
      <c r="AD221" s="203">
        <f>INDEX(DHHVal,MATCH(CtryCode&amp;".distn.bsh."&amp;AD$10&amp;$E221&amp;AD$9&amp;AD$11,DHHKey,0),MATCH($D221,DHHVar,0))</f>
        <v>3.648587107034158</v>
      </c>
      <c r="AE221" s="203">
        <f>INDEX(DHHVal,MATCH(CtryCode&amp;".distn.bsh."&amp;AE$10&amp;$E221&amp;AE$9&amp;AE$11,DHHKey,0),MATCH($D221,DHHVar,0))</f>
        <v>3.994264067985876</v>
      </c>
      <c r="AF221" s="203">
        <f>INDEX(DHHVal,MATCH(CtryCode&amp;".distn.bsh."&amp;AF$10&amp;$E221&amp;AF$9&amp;AF$11,DHHKey,0),MATCH($D221,DHHVar,0))</f>
        <v>3.93111482428083</v>
      </c>
      <c r="AG221" s="203">
        <f>INDEX(DHHVal,MATCH(CtryCode&amp;".distn.bsh."&amp;AG$10&amp;$E221&amp;AG$9&amp;AG$11,DHHKey,0),MATCH($D221,DHHVar,0))</f>
        <v>3.525018716306479</v>
      </c>
      <c r="AH221" s="203">
        <f>INDEX(DHHVal,MATCH(CtryCode&amp;".distn.bsh."&amp;AH$10&amp;$E221&amp;AH$9&amp;AH$11,DHHKey,0),MATCH($D221,DHHVar,0))</f>
        <v>3.906134270781724</v>
      </c>
      <c r="AI221" s="203">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8">
        <f>INDEX(DHHVal,MATCH(CtryCode&amp;".distn.bsh."&amp;L$10&amp;$E222&amp;L$9&amp;L$11,DHHKey,0),MATCH($D222,DHHVar,0))</f>
        <v>5.163846153544612</v>
      </c>
      <c r="M222" s="203">
        <f>INDEX(DHHVal,MATCH(CtryCode&amp;".distn.bsh."&amp;M$10&amp;$E222&amp;M$9&amp;M$11,DHHKey,0),MATCH($D222,DHHVar,0))</f>
        <v>5.750518654026792</v>
      </c>
      <c r="N222" s="203">
        <f>INDEX(DHHVal,MATCH(CtryCode&amp;".distn.bsh."&amp;N$10&amp;$E222&amp;N$9&amp;N$11,DHHKey,0),MATCH($D222,DHHVar,0))</f>
        <v>5.280899918353848</v>
      </c>
      <c r="O222" s="203">
        <f>INDEX(DHHVal,MATCH(CtryCode&amp;".distn.bsh."&amp;O$10&amp;$E222&amp;O$9&amp;O$11,DHHKey,0),MATCH($D222,DHHVar,0))</f>
        <v>5.671737925144678</v>
      </c>
      <c r="P222" s="203">
        <f>INDEX(DHHVal,MATCH(CtryCode&amp;".distn.bsh."&amp;P$10&amp;$E222&amp;P$9&amp;P$11,DHHKey,0),MATCH($D222,DHHVar,0))</f>
        <v>5.748462826283994</v>
      </c>
      <c r="Q222" s="203">
        <f>INDEX(DHHVal,MATCH(CtryCode&amp;".distn.bsh."&amp;Q$10&amp;$E222&amp;Q$9&amp;Q$11,DHHKey,0),MATCH($D222,DHHVar,0))</f>
        <v>5.820476067832673</v>
      </c>
      <c r="R222" s="203">
        <f>INDEX(DHHVal,MATCH(CtryCode&amp;".distn.bsh."&amp;R$10&amp;$E222&amp;R$9&amp;R$11,DHHKey,0),MATCH($D222,DHHVar,0))</f>
        <v>5.442076171077142</v>
      </c>
      <c r="S222" s="203">
        <f>INDEX(DHHVal,MATCH(CtryCode&amp;".distn.bsh."&amp;S$10&amp;$E222&amp;S$9&amp;S$11,DHHKey,0),MATCH($D222,DHHVar,0))</f>
        <v>5.411881117556884</v>
      </c>
      <c r="T222" s="203">
        <f>INDEX(DHHVal,MATCH(CtryCode&amp;".distn.bsh."&amp;T$10&amp;$E222&amp;T$9&amp;T$11,DHHKey,0),MATCH($D222,DHHVar,0))</f>
        <v>5.050404602215011</v>
      </c>
      <c r="U222" s="203">
        <f>INDEX(DHHVal,MATCH(CtryCode&amp;".distn.bsh."&amp;U$10&amp;$E222&amp;U$9&amp;U$11,DHHKey,0),MATCH($D222,DHHVar,0))</f>
        <v>4.708279296828449</v>
      </c>
      <c r="V222" s="203">
        <f>INDEX(DHHVal,MATCH(CtryCode&amp;".distn.bsh."&amp;V$10&amp;$E222&amp;V$9&amp;V$11,DHHKey,0),MATCH($D222,DHHVar,0))</f>
        <v>4.270688733340188</v>
      </c>
      <c r="W222" s="207" t="str">
        <f>IF(X$5=K$5,SUM(Y222:AI222)-SUM(L222:V222),"")</f>
        <v/>
      </c>
      <c r="X222" s="9" t="str">
        <f>LOWER(CtryCode)&amp;".distn."&amp;$A222&amp;IF($B222="","","."&amp;$B222)&amp;IF($C222="","",".dec."&amp;$C222)&amp;"."&amp;X$5</f>
        <v>egy.distn.bsh.clo.dec.urb.2</v>
      </c>
      <c r="Y222" s="208">
        <f>INDEX(DHHVal,MATCH(CtryCode&amp;".distn.bsh."&amp;Y$10&amp;$E222&amp;Y$9&amp;Y$11,DHHKey,0),MATCH($D222,DHHVar,0))</f>
        <v>5.163846153544612</v>
      </c>
      <c r="Z222" s="203">
        <f>INDEX(DHHVal,MATCH(CtryCode&amp;".distn.bsh."&amp;Z$10&amp;$E222&amp;Z$9&amp;Z$11,DHHKey,0),MATCH($D222,DHHVar,0))</f>
        <v>5.750518654026792</v>
      </c>
      <c r="AA222" s="203">
        <f>INDEX(DHHVal,MATCH(CtryCode&amp;".distn.bsh."&amp;AA$10&amp;$E222&amp;AA$9&amp;AA$11,DHHKey,0),MATCH($D222,DHHVar,0))</f>
        <v>5.280899918353848</v>
      </c>
      <c r="AB222" s="203">
        <f>INDEX(DHHVal,MATCH(CtryCode&amp;".distn.bsh."&amp;AB$10&amp;$E222&amp;AB$9&amp;AB$11,DHHKey,0),MATCH($D222,DHHVar,0))</f>
        <v>5.671737925144678</v>
      </c>
      <c r="AC222" s="203">
        <f>INDEX(DHHVal,MATCH(CtryCode&amp;".distn.bsh."&amp;AC$10&amp;$E222&amp;AC$9&amp;AC$11,DHHKey,0),MATCH($D222,DHHVar,0))</f>
        <v>5.748462826283994</v>
      </c>
      <c r="AD222" s="203">
        <f>INDEX(DHHVal,MATCH(CtryCode&amp;".distn.bsh."&amp;AD$10&amp;$E222&amp;AD$9&amp;AD$11,DHHKey,0),MATCH($D222,DHHVar,0))</f>
        <v>5.820476067832673</v>
      </c>
      <c r="AE222" s="203">
        <f>INDEX(DHHVal,MATCH(CtryCode&amp;".distn.bsh."&amp;AE$10&amp;$E222&amp;AE$9&amp;AE$11,DHHKey,0),MATCH($D222,DHHVar,0))</f>
        <v>5.442076171077142</v>
      </c>
      <c r="AF222" s="203">
        <f>INDEX(DHHVal,MATCH(CtryCode&amp;".distn.bsh."&amp;AF$10&amp;$E222&amp;AF$9&amp;AF$11,DHHKey,0),MATCH($D222,DHHVar,0))</f>
        <v>5.411881117556884</v>
      </c>
      <c r="AG222" s="203">
        <f>INDEX(DHHVal,MATCH(CtryCode&amp;".distn.bsh."&amp;AG$10&amp;$E222&amp;AG$9&amp;AG$11,DHHKey,0),MATCH($D222,DHHVar,0))</f>
        <v>5.050404602215011</v>
      </c>
      <c r="AH222" s="203">
        <f>INDEX(DHHVal,MATCH(CtryCode&amp;".distn.bsh."&amp;AH$10&amp;$E222&amp;AH$9&amp;AH$11,DHHKey,0),MATCH($D222,DHHVar,0))</f>
        <v>4.708279296828449</v>
      </c>
      <c r="AI222" s="203">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8">
        <f>INDEX(DHHVal,MATCH(CtryCode&amp;".distn.bsh."&amp;L$10&amp;$E223&amp;L$9&amp;L$11,DHHKey,0),MATCH($D223,DHHVar,0))</f>
        <v>3.321766467551434</v>
      </c>
      <c r="M223" s="203">
        <f>INDEX(DHHVal,MATCH(CtryCode&amp;".distn.bsh."&amp;M$10&amp;$E223&amp;M$9&amp;M$11,DHHKey,0),MATCH($D223,DHHVar,0))</f>
        <v>2.84214683039544</v>
      </c>
      <c r="N223" s="203">
        <f>INDEX(DHHVal,MATCH(CtryCode&amp;".distn.bsh."&amp;N$10&amp;$E223&amp;N$9&amp;N$11,DHHKey,0),MATCH($D223,DHHVar,0))</f>
        <v>2.997047642574571</v>
      </c>
      <c r="O223" s="203">
        <f>INDEX(DHHVal,MATCH(CtryCode&amp;".distn.bsh."&amp;O$10&amp;$E223&amp;O$9&amp;O$11,DHHKey,0),MATCH($D223,DHHVar,0))</f>
        <v>3.291023564927811</v>
      </c>
      <c r="P223" s="203">
        <f>INDEX(DHHVal,MATCH(CtryCode&amp;".distn.bsh."&amp;P$10&amp;$E223&amp;P$9&amp;P$11,DHHKey,0),MATCH($D223,DHHVar,0))</f>
        <v>3.574365822132037</v>
      </c>
      <c r="Q223" s="203">
        <f>INDEX(DHHVal,MATCH(CtryCode&amp;".distn.bsh."&amp;Q$10&amp;$E223&amp;Q$9&amp;Q$11,DHHKey,0),MATCH($D223,DHHVar,0))</f>
        <v>3.294410806087441</v>
      </c>
      <c r="R223" s="203">
        <f>INDEX(DHHVal,MATCH(CtryCode&amp;".distn.bsh."&amp;R$10&amp;$E223&amp;R$9&amp;R$11,DHHKey,0),MATCH($D223,DHHVar,0))</f>
        <v>3.375000477552399</v>
      </c>
      <c r="S223" s="203">
        <f>INDEX(DHHVal,MATCH(CtryCode&amp;".distn.bsh."&amp;S$10&amp;$E223&amp;S$9&amp;S$11,DHHKey,0),MATCH($D223,DHHVar,0))</f>
        <v>3.475399306504047</v>
      </c>
      <c r="T223" s="203">
        <f>INDEX(DHHVal,MATCH(CtryCode&amp;".distn.bsh."&amp;T$10&amp;$E223&amp;T$9&amp;T$11,DHHKey,0),MATCH($D223,DHHVar,0))</f>
        <v>3.828739259506976</v>
      </c>
      <c r="U223" s="203">
        <f>INDEX(DHHVal,MATCH(CtryCode&amp;".distn.bsh."&amp;U$10&amp;$E223&amp;U$9&amp;U$11,DHHKey,0),MATCH($D223,DHHVar,0))</f>
        <v>3.40750415327369</v>
      </c>
      <c r="V223" s="203">
        <f>INDEX(DHHVal,MATCH(CtryCode&amp;".distn.bsh."&amp;V$10&amp;$E223&amp;V$9&amp;V$11,DHHKey,0),MATCH($D223,DHHVar,0))</f>
        <v>3.503611058632416</v>
      </c>
      <c r="W223" s="207" t="str">
        <f>IF(X$5=K$5,SUM(Y223:AI223)-SUM(L223:V223),"")</f>
        <v/>
      </c>
      <c r="X223" s="9" t="str">
        <f>LOWER(CtryCode)&amp;".distn."&amp;$A223&amp;IF($B223="","","."&amp;$B223)&amp;IF($C223="","",".dec."&amp;$C223)&amp;"."&amp;X$5</f>
        <v>egy.distn.bsh.com.dec.urb.2</v>
      </c>
      <c r="Y223" s="208">
        <f>INDEX(DHHVal,MATCH(CtryCode&amp;".distn.bsh."&amp;Y$10&amp;$E223&amp;Y$9&amp;Y$11,DHHKey,0),MATCH($D223,DHHVar,0))</f>
        <v>3.321766467551434</v>
      </c>
      <c r="Z223" s="203">
        <f>INDEX(DHHVal,MATCH(CtryCode&amp;".distn.bsh."&amp;Z$10&amp;$E223&amp;Z$9&amp;Z$11,DHHKey,0),MATCH($D223,DHHVar,0))</f>
        <v>2.84214683039544</v>
      </c>
      <c r="AA223" s="203">
        <f>INDEX(DHHVal,MATCH(CtryCode&amp;".distn.bsh."&amp;AA$10&amp;$E223&amp;AA$9&amp;AA$11,DHHKey,0),MATCH($D223,DHHVar,0))</f>
        <v>2.997047642574571</v>
      </c>
      <c r="AB223" s="203">
        <f>INDEX(DHHVal,MATCH(CtryCode&amp;".distn.bsh."&amp;AB$10&amp;$E223&amp;AB$9&amp;AB$11,DHHKey,0),MATCH($D223,DHHVar,0))</f>
        <v>3.291023564927811</v>
      </c>
      <c r="AC223" s="203">
        <f>INDEX(DHHVal,MATCH(CtryCode&amp;".distn.bsh."&amp;AC$10&amp;$E223&amp;AC$9&amp;AC$11,DHHKey,0),MATCH($D223,DHHVar,0))</f>
        <v>3.574365822132037</v>
      </c>
      <c r="AD223" s="203">
        <f>INDEX(DHHVal,MATCH(CtryCode&amp;".distn.bsh."&amp;AD$10&amp;$E223&amp;AD$9&amp;AD$11,DHHKey,0),MATCH($D223,DHHVar,0))</f>
        <v>3.294410806087441</v>
      </c>
      <c r="AE223" s="203">
        <f>INDEX(DHHVal,MATCH(CtryCode&amp;".distn.bsh."&amp;AE$10&amp;$E223&amp;AE$9&amp;AE$11,DHHKey,0),MATCH($D223,DHHVar,0))</f>
        <v>3.375000477552399</v>
      </c>
      <c r="AF223" s="203">
        <f>INDEX(DHHVal,MATCH(CtryCode&amp;".distn.bsh."&amp;AF$10&amp;$E223&amp;AF$9&amp;AF$11,DHHKey,0),MATCH($D223,DHHVar,0))</f>
        <v>3.475399306504047</v>
      </c>
      <c r="AG223" s="203">
        <f>INDEX(DHHVal,MATCH(CtryCode&amp;".distn.bsh."&amp;AG$10&amp;$E223&amp;AG$9&amp;AG$11,DHHKey,0),MATCH($D223,DHHVar,0))</f>
        <v>3.828739259506976</v>
      </c>
      <c r="AH223" s="203">
        <f>INDEX(DHHVal,MATCH(CtryCode&amp;".distn.bsh."&amp;AH$10&amp;$E223&amp;AH$9&amp;AH$11,DHHKey,0),MATCH($D223,DHHVar,0))</f>
        <v>3.40750415327369</v>
      </c>
      <c r="AI223" s="203">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8">
        <f>INDEX(DHHVal,MATCH(CtryCode&amp;".distn.bsh."&amp;L$10&amp;$E224&amp;L$9&amp;L$11,DHHKey,0),MATCH($D224,DHHVar,0))</f>
        <v>4.059477968115822</v>
      </c>
      <c r="M224" s="203">
        <f>INDEX(DHHVal,MATCH(CtryCode&amp;".distn.bsh."&amp;M$10&amp;$E224&amp;M$9&amp;M$11,DHHKey,0),MATCH($D224,DHHVar,0))</f>
        <v>3.603210282706541</v>
      </c>
      <c r="N224" s="203">
        <f>INDEX(DHHVal,MATCH(CtryCode&amp;".distn.bsh."&amp;N$10&amp;$E224&amp;N$9&amp;N$11,DHHKey,0),MATCH($D224,DHHVar,0))</f>
        <v>4.822119627191985</v>
      </c>
      <c r="O224" s="203">
        <f>INDEX(DHHVal,MATCH(CtryCode&amp;".distn.bsh."&amp;O$10&amp;$E224&amp;O$9&amp;O$11,DHHKey,0),MATCH($D224,DHHVar,0))</f>
        <v>5.00748562869957</v>
      </c>
      <c r="P224" s="203">
        <f>INDEX(DHHVal,MATCH(CtryCode&amp;".distn.bsh."&amp;P$10&amp;$E224&amp;P$9&amp;P$11,DHHKey,0),MATCH($D224,DHHVar,0))</f>
        <v>4.743637187405374</v>
      </c>
      <c r="Q224" s="203">
        <f>INDEX(DHHVal,MATCH(CtryCode&amp;".distn.bsh."&amp;Q$10&amp;$E224&amp;Q$9&amp;Q$11,DHHKey,0),MATCH($D224,DHHVar,0))</f>
        <v>4.969745858542831</v>
      </c>
      <c r="R224" s="203">
        <f>INDEX(DHHVal,MATCH(CtryCode&amp;".distn.bsh."&amp;R$10&amp;$E224&amp;R$9&amp;R$11,DHHKey,0),MATCH($D224,DHHVar,0))</f>
        <v>4.880067129716482</v>
      </c>
      <c r="S224" s="203">
        <f>INDEX(DHHVal,MATCH(CtryCode&amp;".distn.bsh."&amp;S$10&amp;$E224&amp;S$9&amp;S$11,DHHKey,0),MATCH($D224,DHHVar,0))</f>
        <v>4.278779008226213</v>
      </c>
      <c r="T224" s="203">
        <f>INDEX(DHHVal,MATCH(CtryCode&amp;".distn.bsh."&amp;T$10&amp;$E224&amp;T$9&amp;T$11,DHHKey,0),MATCH($D224,DHHVar,0))</f>
        <v>3.965608063769628</v>
      </c>
      <c r="U224" s="203">
        <f>INDEX(DHHVal,MATCH(CtryCode&amp;".distn.bsh."&amp;U$10&amp;$E224&amp;U$9&amp;U$11,DHHKey,0),MATCH($D224,DHHVar,0))</f>
        <v>3.048532358861435</v>
      </c>
      <c r="V224" s="203">
        <f>INDEX(DHHVal,MATCH(CtryCode&amp;".distn.bsh."&amp;V$10&amp;$E224&amp;V$9&amp;V$11,DHHKey,0),MATCH($D224,DHHVar,0))</f>
        <v>1.426531336263007</v>
      </c>
      <c r="W224" s="207" t="str">
        <f>IF(X$5=K$5,SUM(Y224:AI224)-SUM(L224:V224),"")</f>
        <v/>
      </c>
      <c r="X224" s="9" t="str">
        <f>LOWER(CtryCode)&amp;".distn."&amp;$A224&amp;IF($B224="","","."&amp;$B224)&amp;IF($C224="","",".dec."&amp;$C224)&amp;"."&amp;X$5</f>
        <v>egy.distn.bsh.edu.dec.urb.2</v>
      </c>
      <c r="Y224" s="208">
        <f>INDEX(DHHVal,MATCH(CtryCode&amp;".distn.bsh."&amp;Y$10&amp;$E224&amp;Y$9&amp;Y$11,DHHKey,0),MATCH($D224,DHHVar,0))</f>
        <v>4.059477968115822</v>
      </c>
      <c r="Z224" s="203">
        <f>INDEX(DHHVal,MATCH(CtryCode&amp;".distn.bsh."&amp;Z$10&amp;$E224&amp;Z$9&amp;Z$11,DHHKey,0),MATCH($D224,DHHVar,0))</f>
        <v>3.603210282706541</v>
      </c>
      <c r="AA224" s="203">
        <f>INDEX(DHHVal,MATCH(CtryCode&amp;".distn.bsh."&amp;AA$10&amp;$E224&amp;AA$9&amp;AA$11,DHHKey,0),MATCH($D224,DHHVar,0))</f>
        <v>4.822119627191985</v>
      </c>
      <c r="AB224" s="203">
        <f>INDEX(DHHVal,MATCH(CtryCode&amp;".distn.bsh."&amp;AB$10&amp;$E224&amp;AB$9&amp;AB$11,DHHKey,0),MATCH($D224,DHHVar,0))</f>
        <v>5.00748562869957</v>
      </c>
      <c r="AC224" s="203">
        <f>INDEX(DHHVal,MATCH(CtryCode&amp;".distn.bsh."&amp;AC$10&amp;$E224&amp;AC$9&amp;AC$11,DHHKey,0),MATCH($D224,DHHVar,0))</f>
        <v>4.743637187405374</v>
      </c>
      <c r="AD224" s="203">
        <f>INDEX(DHHVal,MATCH(CtryCode&amp;".distn.bsh."&amp;AD$10&amp;$E224&amp;AD$9&amp;AD$11,DHHKey,0),MATCH($D224,DHHVar,0))</f>
        <v>4.969745858542831</v>
      </c>
      <c r="AE224" s="203">
        <f>INDEX(DHHVal,MATCH(CtryCode&amp;".distn.bsh."&amp;AE$10&amp;$E224&amp;AE$9&amp;AE$11,DHHKey,0),MATCH($D224,DHHVar,0))</f>
        <v>4.880067129716482</v>
      </c>
      <c r="AF224" s="203">
        <f>INDEX(DHHVal,MATCH(CtryCode&amp;".distn.bsh."&amp;AF$10&amp;$E224&amp;AF$9&amp;AF$11,DHHKey,0),MATCH($D224,DHHVar,0))</f>
        <v>4.278779008226213</v>
      </c>
      <c r="AG224" s="203">
        <f>INDEX(DHHVal,MATCH(CtryCode&amp;".distn.bsh."&amp;AG$10&amp;$E224&amp;AG$9&amp;AG$11,DHHKey,0),MATCH($D224,DHHVar,0))</f>
        <v>3.965608063769628</v>
      </c>
      <c r="AH224" s="203">
        <f>INDEX(DHHVal,MATCH(CtryCode&amp;".distn.bsh."&amp;AH$10&amp;$E224&amp;AH$9&amp;AH$11,DHHKey,0),MATCH($D224,DHHVar,0))</f>
        <v>3.048532358861435</v>
      </c>
      <c r="AI224" s="203">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8">
        <f>INDEX(DHHVal,MATCH(CtryCode&amp;".distn.bsh."&amp;L$10&amp;$E225&amp;L$9&amp;L$11,DHHKey,0),MATCH($D225,DHHVar,0))</f>
        <v>52.1506162704955</v>
      </c>
      <c r="M225" s="203">
        <f>INDEX(DHHVal,MATCH(CtryCode&amp;".distn.bsh."&amp;M$10&amp;$E225&amp;M$9&amp;M$11,DHHKey,0),MATCH($D225,DHHVar,0))</f>
        <v>50.35524040340973</v>
      </c>
      <c r="N225" s="203">
        <f>INDEX(DHHVal,MATCH(CtryCode&amp;".distn.bsh."&amp;N$10&amp;$E225&amp;N$9&amp;N$11,DHHKey,0),MATCH($D225,DHHVar,0))</f>
        <v>54.4735101549751</v>
      </c>
      <c r="O225" s="203">
        <f>INDEX(DHHVal,MATCH(CtryCode&amp;".distn.bsh."&amp;O$10&amp;$E225&amp;O$9&amp;O$11,DHHKey,0),MATCH($D225,DHHVar,0))</f>
        <v>55.2492403515681</v>
      </c>
      <c r="P225" s="203">
        <f>INDEX(DHHVal,MATCH(CtryCode&amp;".distn.bsh."&amp;P$10&amp;$E225&amp;P$9&amp;P$11,DHHKey,0),MATCH($D225,DHHVar,0))</f>
        <v>54.01561814185578</v>
      </c>
      <c r="Q225" s="203">
        <f>INDEX(DHHVal,MATCH(CtryCode&amp;".distn.bsh."&amp;Q$10&amp;$E225&amp;Q$9&amp;Q$11,DHHKey,0),MATCH($D225,DHHVar,0))</f>
        <v>50.29994877012282</v>
      </c>
      <c r="R225" s="203">
        <f>INDEX(DHHVal,MATCH(CtryCode&amp;".distn.bsh."&amp;R$10&amp;$E225&amp;R$9&amp;R$11,DHHKey,0),MATCH($D225,DHHVar,0))</f>
        <v>50.21159818561552</v>
      </c>
      <c r="S225" s="203">
        <f>INDEX(DHHVal,MATCH(CtryCode&amp;".distn.bsh."&amp;S$10&amp;$E225&amp;S$9&amp;S$11,DHHKey,0),MATCH($D225,DHHVar,0))</f>
        <v>53.52036455958638</v>
      </c>
      <c r="T225" s="203">
        <f>INDEX(DHHVal,MATCH(CtryCode&amp;".distn.bsh."&amp;T$10&amp;$E225&amp;T$9&amp;T$11,DHHKey,0),MATCH($D225,DHHVar,0))</f>
        <v>52.05034194576759</v>
      </c>
      <c r="U225" s="203">
        <f>INDEX(DHHVal,MATCH(CtryCode&amp;".distn.bsh."&amp;U$10&amp;$E225&amp;U$9&amp;U$11,DHHKey,0),MATCH($D225,DHHVar,0))</f>
        <v>49.28731635160825</v>
      </c>
      <c r="V225" s="203">
        <f>INDEX(DHHVal,MATCH(CtryCode&amp;".distn.bsh."&amp;V$10&amp;$E225&amp;V$9&amp;V$11,DHHKey,0),MATCH($D225,DHHVar,0))</f>
        <v>46.59404774620818</v>
      </c>
      <c r="W225" s="207" t="str">
        <f>IF(X$5=K$5,SUM(Y225:AI225)-SUM(L225:V225),"")</f>
        <v/>
      </c>
      <c r="X225" s="9" t="str">
        <f>LOWER(CtryCode)&amp;".distn."&amp;$A225&amp;IF($B225="","","."&amp;$B225)&amp;IF($C225="","",".dec."&amp;$C225)&amp;"."&amp;X$5</f>
        <v>egy.distn.bsh.food.dec.urb.2</v>
      </c>
      <c r="Y225" s="208">
        <f>INDEX(DHHVal,MATCH(CtryCode&amp;".distn.bsh."&amp;Y$10&amp;$E225&amp;Y$9&amp;Y$11,DHHKey,0),MATCH($D225,DHHVar,0))</f>
        <v>52.1506162704955</v>
      </c>
      <c r="Z225" s="203">
        <f>INDEX(DHHVal,MATCH(CtryCode&amp;".distn.bsh."&amp;Z$10&amp;$E225&amp;Z$9&amp;Z$11,DHHKey,0),MATCH($D225,DHHVar,0))</f>
        <v>50.35524040340973</v>
      </c>
      <c r="AA225" s="203">
        <f>INDEX(DHHVal,MATCH(CtryCode&amp;".distn.bsh."&amp;AA$10&amp;$E225&amp;AA$9&amp;AA$11,DHHKey,0),MATCH($D225,DHHVar,0))</f>
        <v>54.4735101549751</v>
      </c>
      <c r="AB225" s="203">
        <f>INDEX(DHHVal,MATCH(CtryCode&amp;".distn.bsh."&amp;AB$10&amp;$E225&amp;AB$9&amp;AB$11,DHHKey,0),MATCH($D225,DHHVar,0))</f>
        <v>55.2492403515681</v>
      </c>
      <c r="AC225" s="203">
        <f>INDEX(DHHVal,MATCH(CtryCode&amp;".distn.bsh."&amp;AC$10&amp;$E225&amp;AC$9&amp;AC$11,DHHKey,0),MATCH($D225,DHHVar,0))</f>
        <v>54.01561814185578</v>
      </c>
      <c r="AD225" s="203">
        <f>INDEX(DHHVal,MATCH(CtryCode&amp;".distn.bsh."&amp;AD$10&amp;$E225&amp;AD$9&amp;AD$11,DHHKey,0),MATCH($D225,DHHVar,0))</f>
        <v>50.29994877012282</v>
      </c>
      <c r="AE225" s="203">
        <f>INDEX(DHHVal,MATCH(CtryCode&amp;".distn.bsh."&amp;AE$10&amp;$E225&amp;AE$9&amp;AE$11,DHHKey,0),MATCH($D225,DHHVar,0))</f>
        <v>50.21159818561552</v>
      </c>
      <c r="AF225" s="203">
        <f>INDEX(DHHVal,MATCH(CtryCode&amp;".distn.bsh."&amp;AF$10&amp;$E225&amp;AF$9&amp;AF$11,DHHKey,0),MATCH($D225,DHHVar,0))</f>
        <v>53.52036455958638</v>
      </c>
      <c r="AG225" s="203">
        <f>INDEX(DHHVal,MATCH(CtryCode&amp;".distn.bsh."&amp;AG$10&amp;$E225&amp;AG$9&amp;AG$11,DHHKey,0),MATCH($D225,DHHVar,0))</f>
        <v>52.05034194576759</v>
      </c>
      <c r="AH225" s="203">
        <f>INDEX(DHHVal,MATCH(CtryCode&amp;".distn.bsh."&amp;AH$10&amp;$E225&amp;AH$9&amp;AH$11,DHHKey,0),MATCH($D225,DHHVar,0))</f>
        <v>49.28731635160825</v>
      </c>
      <c r="AI225" s="203">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8">
        <f>INDEX(DHHVal,MATCH(CtryCode&amp;".distn.bsh."&amp;L$10&amp;$E226&amp;L$9&amp;L$11,DHHKey,0),MATCH($D226,DHHVar,0))</f>
        <v>3.735858994945129</v>
      </c>
      <c r="M226" s="203">
        <f>INDEX(DHHVal,MATCH(CtryCode&amp;".distn.bsh."&amp;M$10&amp;$E226&amp;M$9&amp;M$11,DHHKey,0),MATCH($D226,DHHVar,0))</f>
        <v>2.654016220778351</v>
      </c>
      <c r="N226" s="203">
        <f>INDEX(DHHVal,MATCH(CtryCode&amp;".distn.bsh."&amp;N$10&amp;$E226&amp;N$9&amp;N$11,DHHKey,0),MATCH($D226,DHHVar,0))</f>
        <v>3.139873480067098</v>
      </c>
      <c r="O226" s="203">
        <f>INDEX(DHHVal,MATCH(CtryCode&amp;".distn.bsh."&amp;O$10&amp;$E226&amp;O$9&amp;O$11,DHHKey,0),MATCH($D226,DHHVar,0))</f>
        <v>3.506283011148338</v>
      </c>
      <c r="P226" s="203">
        <f>INDEX(DHHVal,MATCH(CtryCode&amp;".distn.bsh."&amp;P$10&amp;$E226&amp;P$9&amp;P$11,DHHKey,0),MATCH($D226,DHHVar,0))</f>
        <v>3.701333686001008</v>
      </c>
      <c r="Q226" s="203">
        <f>INDEX(DHHVal,MATCH(CtryCode&amp;".distn.bsh."&amp;Q$10&amp;$E226&amp;Q$9&amp;Q$11,DHHKey,0),MATCH($D226,DHHVar,0))</f>
        <v>4.074536796984287</v>
      </c>
      <c r="R226" s="203">
        <f>INDEX(DHHVal,MATCH(CtryCode&amp;".distn.bsh."&amp;R$10&amp;$E226&amp;R$9&amp;R$11,DHHKey,0),MATCH($D226,DHHVar,0))</f>
        <v>3.807516812543302</v>
      </c>
      <c r="S226" s="203">
        <f>INDEX(DHHVal,MATCH(CtryCode&amp;".distn.bsh."&amp;S$10&amp;$E226&amp;S$9&amp;S$11,DHHKey,0),MATCH($D226,DHHVar,0))</f>
        <v>4.374980593634746</v>
      </c>
      <c r="T226" s="203">
        <f>INDEX(DHHVal,MATCH(CtryCode&amp;".distn.bsh."&amp;T$10&amp;$E226&amp;T$9&amp;T$11,DHHKey,0),MATCH($D226,DHHVar,0))</f>
        <v>4.305581166203295</v>
      </c>
      <c r="U226" s="203">
        <f>INDEX(DHHVal,MATCH(CtryCode&amp;".distn.bsh."&amp;U$10&amp;$E226&amp;U$9&amp;U$11,DHHKey,0),MATCH($D226,DHHVar,0))</f>
        <v>4.789492288929565</v>
      </c>
      <c r="V226" s="203">
        <f>INDEX(DHHVal,MATCH(CtryCode&amp;".distn.bsh."&amp;V$10&amp;$E226&amp;V$9&amp;V$11,DHHKey,0),MATCH($D226,DHHVar,0))</f>
        <v>6.075963343922592</v>
      </c>
      <c r="W226" s="207" t="str">
        <f>IF(X$5=K$5,SUM(Y226:AI226)-SUM(L226:V226),"")</f>
        <v/>
      </c>
      <c r="X226" s="9" t="str">
        <f>LOWER(CtryCode)&amp;".distn."&amp;$A226&amp;IF($B226="","","."&amp;$B226)&amp;IF($C226="","",".dec."&amp;$C226)&amp;"."&amp;X$5</f>
        <v>egy.distn.bsh.hea.dec.urb.2</v>
      </c>
      <c r="Y226" s="208">
        <f>INDEX(DHHVal,MATCH(CtryCode&amp;".distn.bsh."&amp;Y$10&amp;$E226&amp;Y$9&amp;Y$11,DHHKey,0),MATCH($D226,DHHVar,0))</f>
        <v>3.735858994945129</v>
      </c>
      <c r="Z226" s="203">
        <f>INDEX(DHHVal,MATCH(CtryCode&amp;".distn.bsh."&amp;Z$10&amp;$E226&amp;Z$9&amp;Z$11,DHHKey,0),MATCH($D226,DHHVar,0))</f>
        <v>2.654016220778351</v>
      </c>
      <c r="AA226" s="203">
        <f>INDEX(DHHVal,MATCH(CtryCode&amp;".distn.bsh."&amp;AA$10&amp;$E226&amp;AA$9&amp;AA$11,DHHKey,0),MATCH($D226,DHHVar,0))</f>
        <v>3.139873480067098</v>
      </c>
      <c r="AB226" s="203">
        <f>INDEX(DHHVal,MATCH(CtryCode&amp;".distn.bsh."&amp;AB$10&amp;$E226&amp;AB$9&amp;AB$11,DHHKey,0),MATCH($D226,DHHVar,0))</f>
        <v>3.506283011148338</v>
      </c>
      <c r="AC226" s="203">
        <f>INDEX(DHHVal,MATCH(CtryCode&amp;".distn.bsh."&amp;AC$10&amp;$E226&amp;AC$9&amp;AC$11,DHHKey,0),MATCH($D226,DHHVar,0))</f>
        <v>3.701333686001008</v>
      </c>
      <c r="AD226" s="203">
        <f>INDEX(DHHVal,MATCH(CtryCode&amp;".distn.bsh."&amp;AD$10&amp;$E226&amp;AD$9&amp;AD$11,DHHKey,0),MATCH($D226,DHHVar,0))</f>
        <v>4.074536796984287</v>
      </c>
      <c r="AE226" s="203">
        <f>INDEX(DHHVal,MATCH(CtryCode&amp;".distn.bsh."&amp;AE$10&amp;$E226&amp;AE$9&amp;AE$11,DHHKey,0),MATCH($D226,DHHVar,0))</f>
        <v>3.807516812543302</v>
      </c>
      <c r="AF226" s="203">
        <f>INDEX(DHHVal,MATCH(CtryCode&amp;".distn.bsh."&amp;AF$10&amp;$E226&amp;AF$9&amp;AF$11,DHHKey,0),MATCH($D226,DHHVar,0))</f>
        <v>4.374980593634746</v>
      </c>
      <c r="AG226" s="203">
        <f>INDEX(DHHVal,MATCH(CtryCode&amp;".distn.bsh."&amp;AG$10&amp;$E226&amp;AG$9&amp;AG$11,DHHKey,0),MATCH($D226,DHHVar,0))</f>
        <v>4.305581166203295</v>
      </c>
      <c r="AH226" s="203">
        <f>INDEX(DHHVal,MATCH(CtryCode&amp;".distn.bsh."&amp;AH$10&amp;$E226&amp;AH$9&amp;AH$11,DHHKey,0),MATCH($D226,DHHVar,0))</f>
        <v>4.789492288929565</v>
      </c>
      <c r="AI226" s="203">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8">
        <f>INDEX(DHHVal,MATCH(CtryCode&amp;".distn.bsh."&amp;L$10&amp;$E227&amp;L$9&amp;L$11,DHHKey,0),MATCH($D227,DHHVar,0))</f>
        <v>6.281629617919792</v>
      </c>
      <c r="M227" s="203">
        <f>INDEX(DHHVal,MATCH(CtryCode&amp;".distn.bsh."&amp;M$10&amp;$E227&amp;M$9&amp;M$11,DHHKey,0),MATCH($D227,DHHVar,0))</f>
        <v>7.710857547953789</v>
      </c>
      <c r="N227" s="203">
        <f>INDEX(DHHVal,MATCH(CtryCode&amp;".distn.bsh."&amp;N$10&amp;$E227&amp;N$9&amp;N$11,DHHKey,0),MATCH($D227,DHHVar,0))</f>
        <v>6.740114001190888</v>
      </c>
      <c r="O227" s="203">
        <f>INDEX(DHHVal,MATCH(CtryCode&amp;".distn.bsh."&amp;O$10&amp;$E227&amp;O$9&amp;O$11,DHHKey,0),MATCH($D227,DHHVar,0))</f>
        <v>6.015188450404776</v>
      </c>
      <c r="P227" s="203">
        <f>INDEX(DHHVal,MATCH(CtryCode&amp;".distn.bsh."&amp;P$10&amp;$E227&amp;P$9&amp;P$11,DHHKey,0),MATCH($D227,DHHVar,0))</f>
        <v>5.551453521707732</v>
      </c>
      <c r="Q227" s="203">
        <f>INDEX(DHHVal,MATCH(CtryCode&amp;".distn.bsh."&amp;Q$10&amp;$E227&amp;Q$9&amp;Q$11,DHHKey,0),MATCH($D227,DHHVar,0))</f>
        <v>5.618549164564227</v>
      </c>
      <c r="R227" s="203">
        <f>INDEX(DHHVal,MATCH(CtryCode&amp;".distn.bsh."&amp;R$10&amp;$E227&amp;R$9&amp;R$11,DHHKey,0),MATCH($D227,DHHVar,0))</f>
        <v>5.15061226392907</v>
      </c>
      <c r="S227" s="203">
        <f>INDEX(DHHVal,MATCH(CtryCode&amp;".distn.bsh."&amp;S$10&amp;$E227&amp;S$9&amp;S$11,DHHKey,0),MATCH($D227,DHHVar,0))</f>
        <v>5.108869672486009</v>
      </c>
      <c r="T227" s="203">
        <f>INDEX(DHHVal,MATCH(CtryCode&amp;".distn.bsh."&amp;T$10&amp;$E227&amp;T$9&amp;T$11,DHHKey,0),MATCH($D227,DHHVar,0))</f>
        <v>5.247426886129874</v>
      </c>
      <c r="U227" s="203">
        <f>INDEX(DHHVal,MATCH(CtryCode&amp;".distn.bsh."&amp;U$10&amp;$E227&amp;U$9&amp;U$11,DHHKey,0),MATCH($D227,DHHVar,0))</f>
        <v>5.84024972245598</v>
      </c>
      <c r="V227" s="203">
        <f>INDEX(DHHVal,MATCH(CtryCode&amp;".distn.bsh."&amp;V$10&amp;$E227&amp;V$9&amp;V$11,DHHKey,0),MATCH($D227,DHHVar,0))</f>
        <v>6.481479673821609</v>
      </c>
      <c r="W227" s="207" t="str">
        <f>IF(X$5=K$5,SUM(Y227:AI227)-SUM(L227:V227),"")</f>
        <v/>
      </c>
      <c r="X227" s="9" t="str">
        <f>LOWER(CtryCode)&amp;".distn."&amp;$A227&amp;IF($B227="","","."&amp;$B227)&amp;IF($C227="","",".dec."&amp;$C227)&amp;"."&amp;X$5</f>
        <v>egy.distn.bsh.hou.dec.urb.2</v>
      </c>
      <c r="Y227" s="208">
        <f>INDEX(DHHVal,MATCH(CtryCode&amp;".distn.bsh."&amp;Y$10&amp;$E227&amp;Y$9&amp;Y$11,DHHKey,0),MATCH($D227,DHHVar,0))</f>
        <v>6.281629617919792</v>
      </c>
      <c r="Z227" s="203">
        <f>INDEX(DHHVal,MATCH(CtryCode&amp;".distn.bsh."&amp;Z$10&amp;$E227&amp;Z$9&amp;Z$11,DHHKey,0),MATCH($D227,DHHVar,0))</f>
        <v>7.710857547953789</v>
      </c>
      <c r="AA227" s="203">
        <f>INDEX(DHHVal,MATCH(CtryCode&amp;".distn.bsh."&amp;AA$10&amp;$E227&amp;AA$9&amp;AA$11,DHHKey,0),MATCH($D227,DHHVar,0))</f>
        <v>6.740114001190888</v>
      </c>
      <c r="AB227" s="203">
        <f>INDEX(DHHVal,MATCH(CtryCode&amp;".distn.bsh."&amp;AB$10&amp;$E227&amp;AB$9&amp;AB$11,DHHKey,0),MATCH($D227,DHHVar,0))</f>
        <v>6.015188450404776</v>
      </c>
      <c r="AC227" s="203">
        <f>INDEX(DHHVal,MATCH(CtryCode&amp;".distn.bsh."&amp;AC$10&amp;$E227&amp;AC$9&amp;AC$11,DHHKey,0),MATCH($D227,DHHVar,0))</f>
        <v>5.551453521707732</v>
      </c>
      <c r="AD227" s="203">
        <f>INDEX(DHHVal,MATCH(CtryCode&amp;".distn.bsh."&amp;AD$10&amp;$E227&amp;AD$9&amp;AD$11,DHHKey,0),MATCH($D227,DHHVar,0))</f>
        <v>5.618549164564227</v>
      </c>
      <c r="AE227" s="203">
        <f>INDEX(DHHVal,MATCH(CtryCode&amp;".distn.bsh."&amp;AE$10&amp;$E227&amp;AE$9&amp;AE$11,DHHKey,0),MATCH($D227,DHHVar,0))</f>
        <v>5.15061226392907</v>
      </c>
      <c r="AF227" s="203">
        <f>INDEX(DHHVal,MATCH(CtryCode&amp;".distn.bsh."&amp;AF$10&amp;$E227&amp;AF$9&amp;AF$11,DHHKey,0),MATCH($D227,DHHVar,0))</f>
        <v>5.108869672486009</v>
      </c>
      <c r="AG227" s="203">
        <f>INDEX(DHHVal,MATCH(CtryCode&amp;".distn.bsh."&amp;AG$10&amp;$E227&amp;AG$9&amp;AG$11,DHHKey,0),MATCH($D227,DHHVar,0))</f>
        <v>5.247426886129874</v>
      </c>
      <c r="AH227" s="203">
        <f>INDEX(DHHVal,MATCH(CtryCode&amp;".distn.bsh."&amp;AH$10&amp;$E227&amp;AH$9&amp;AH$11,DHHKey,0),MATCH($D227,DHHVar,0))</f>
        <v>5.84024972245598</v>
      </c>
      <c r="AI227" s="203">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8">
        <f>INDEX(DHHVal,MATCH(CtryCode&amp;".distn.bsh."&amp;L$10&amp;$E228&amp;L$9&amp;L$11,DHHKey,0),MATCH($D228,DHHVar,0))</f>
        <v>0.02161061873630103</v>
      </c>
      <c r="M228" s="203">
        <f>INDEX(DHHVal,MATCH(CtryCode&amp;".distn.bsh."&amp;M$10&amp;$E228&amp;M$9&amp;M$11,DHHKey,0),MATCH($D228,DHHVar,0))</f>
        <v>0.01676138081405265</v>
      </c>
      <c r="N228" s="203">
        <f>INDEX(DHHVal,MATCH(CtryCode&amp;".distn.bsh."&amp;N$10&amp;$E228&amp;N$9&amp;N$11,DHHKey,0),MATCH($D228,DHHVar,0))</f>
        <v>0.009107808707193257</v>
      </c>
      <c r="O228" s="203">
        <f>INDEX(DHHVal,MATCH(CtryCode&amp;".distn.bsh."&amp;O$10&amp;$E228&amp;O$9&amp;O$11,DHHKey,0),MATCH($D228,DHHVar,0))</f>
        <v>0.005842326679264729</v>
      </c>
      <c r="P228" s="203">
        <f>INDEX(DHHVal,MATCH(CtryCode&amp;".distn.bsh."&amp;P$10&amp;$E228&amp;P$9&amp;P$11,DHHKey,0),MATCH($D228,DHHVar,0))</f>
        <v>0.02613973510302911</v>
      </c>
      <c r="Q228" s="203">
        <f>INDEX(DHHVal,MATCH(CtryCode&amp;".distn.bsh."&amp;Q$10&amp;$E228&amp;Q$9&amp;Q$11,DHHKey,0),MATCH($D228,DHHVar,0))</f>
        <v>0.02079807195260369</v>
      </c>
      <c r="R228" s="203">
        <f>INDEX(DHHVal,MATCH(CtryCode&amp;".distn.bsh."&amp;R$10&amp;$E228&amp;R$9&amp;R$11,DHHKey,0),MATCH($D228,DHHVar,0))</f>
        <v>0.01627627307484052</v>
      </c>
      <c r="S228" s="203">
        <f>INDEX(DHHVal,MATCH(CtryCode&amp;".distn.bsh."&amp;S$10&amp;$E228&amp;S$9&amp;S$11,DHHKey,0),MATCH($D228,DHHVar,0))</f>
        <v>0.02277187261159393</v>
      </c>
      <c r="T228" s="203">
        <f>INDEX(DHHVal,MATCH(CtryCode&amp;".distn.bsh."&amp;T$10&amp;$E228&amp;T$9&amp;T$11,DHHKey,0),MATCH($D228,DHHVar,0))</f>
        <v>0.02614950097290854</v>
      </c>
      <c r="U228" s="203">
        <f>INDEX(DHHVal,MATCH(CtryCode&amp;".distn.bsh."&amp;U$10&amp;$E228&amp;U$9&amp;U$11,DHHKey,0),MATCH($D228,DHHVar,0))</f>
        <v>0.02642933456512314</v>
      </c>
      <c r="V228" s="203">
        <f>INDEX(DHHVal,MATCH(CtryCode&amp;".distn.bsh."&amp;V$10&amp;$E228&amp;V$9&amp;V$11,DHHKey,0),MATCH($D228,DHHVar,0))</f>
        <v>0.03829517182096092</v>
      </c>
      <c r="W228" s="207" t="str">
        <f>IF(X$5=K$5,SUM(Y228:AI228)-SUM(L228:V228),"")</f>
        <v/>
      </c>
      <c r="X228" s="9" t="str">
        <f>LOWER(CtryCode)&amp;".distn."&amp;$A228&amp;IF($B228="","","."&amp;$B228)&amp;IF($C228="","",".dec."&amp;$C228)&amp;"."&amp;X$5</f>
        <v>egy.distn.bsh.oth.dec.urb.2</v>
      </c>
      <c r="Y228" s="208">
        <f>INDEX(DHHVal,MATCH(CtryCode&amp;".distn.bsh."&amp;Y$10&amp;$E228&amp;Y$9&amp;Y$11,DHHKey,0),MATCH($D228,DHHVar,0))</f>
        <v>0.02161061873630103</v>
      </c>
      <c r="Z228" s="203">
        <f>INDEX(DHHVal,MATCH(CtryCode&amp;".distn.bsh."&amp;Z$10&amp;$E228&amp;Z$9&amp;Z$11,DHHKey,0),MATCH($D228,DHHVar,0))</f>
        <v>0.01676138081405265</v>
      </c>
      <c r="AA228" s="203">
        <f>INDEX(DHHVal,MATCH(CtryCode&amp;".distn.bsh."&amp;AA$10&amp;$E228&amp;AA$9&amp;AA$11,DHHKey,0),MATCH($D228,DHHVar,0))</f>
        <v>0.009107808707193257</v>
      </c>
      <c r="AB228" s="203">
        <f>INDEX(DHHVal,MATCH(CtryCode&amp;".distn.bsh."&amp;AB$10&amp;$E228&amp;AB$9&amp;AB$11,DHHKey,0),MATCH($D228,DHHVar,0))</f>
        <v>0.005842326679264729</v>
      </c>
      <c r="AC228" s="203">
        <f>INDEX(DHHVal,MATCH(CtryCode&amp;".distn.bsh."&amp;AC$10&amp;$E228&amp;AC$9&amp;AC$11,DHHKey,0),MATCH($D228,DHHVar,0))</f>
        <v>0.02613973510302911</v>
      </c>
      <c r="AD228" s="203">
        <f>INDEX(DHHVal,MATCH(CtryCode&amp;".distn.bsh."&amp;AD$10&amp;$E228&amp;AD$9&amp;AD$11,DHHKey,0),MATCH($D228,DHHVar,0))</f>
        <v>0.02079807195260369</v>
      </c>
      <c r="AE228" s="203">
        <f>INDEX(DHHVal,MATCH(CtryCode&amp;".distn.bsh."&amp;AE$10&amp;$E228&amp;AE$9&amp;AE$11,DHHKey,0),MATCH($D228,DHHVar,0))</f>
        <v>0.01627627307484052</v>
      </c>
      <c r="AF228" s="203">
        <f>INDEX(DHHVal,MATCH(CtryCode&amp;".distn.bsh."&amp;AF$10&amp;$E228&amp;AF$9&amp;AF$11,DHHKey,0),MATCH($D228,DHHVar,0))</f>
        <v>0.02277187261159393</v>
      </c>
      <c r="AG228" s="203">
        <f>INDEX(DHHVal,MATCH(CtryCode&amp;".distn.bsh."&amp;AG$10&amp;$E228&amp;AG$9&amp;AG$11,DHHKey,0),MATCH($D228,DHHVar,0))</f>
        <v>0.02614950097290854</v>
      </c>
      <c r="AH228" s="203">
        <f>INDEX(DHHVal,MATCH(CtryCode&amp;".distn.bsh."&amp;AH$10&amp;$E228&amp;AH$9&amp;AH$11,DHHKey,0),MATCH($D228,DHHVar,0))</f>
        <v>0.02642933456512314</v>
      </c>
      <c r="AI228" s="203">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8">
        <f>INDEX(DHHVal,MATCH(CtryCode&amp;".distn.bsh."&amp;L$10&amp;$E229&amp;L$9&amp;L$11,DHHKey,0),MATCH($D229,DHHVar,0))</f>
        <v>1.896170103709501</v>
      </c>
      <c r="M229" s="203">
        <f>INDEX(DHHVal,MATCH(CtryCode&amp;".distn.bsh."&amp;M$10&amp;$E229&amp;M$9&amp;M$11,DHHKey,0),MATCH($D229,DHHVar,0))</f>
        <v>2.694976518936253</v>
      </c>
      <c r="N229" s="203">
        <f>INDEX(DHHVal,MATCH(CtryCode&amp;".distn.bsh."&amp;N$10&amp;$E229&amp;N$9&amp;N$11,DHHKey,0),MATCH($D229,DHHVar,0))</f>
        <v>2.152897121315155</v>
      </c>
      <c r="O229" s="203">
        <f>INDEX(DHHVal,MATCH(CtryCode&amp;".distn.bsh."&amp;O$10&amp;$E229&amp;O$9&amp;O$11,DHHKey,0),MATCH($D229,DHHVar,0))</f>
        <v>2.336400368790494</v>
      </c>
      <c r="P229" s="203">
        <f>INDEX(DHHVal,MATCH(CtryCode&amp;".distn.bsh."&amp;P$10&amp;$E229&amp;P$9&amp;P$11,DHHKey,0),MATCH($D229,DHHVar,0))</f>
        <v>2.247392634320609</v>
      </c>
      <c r="Q229" s="203">
        <f>INDEX(DHHVal,MATCH(CtryCode&amp;".distn.bsh."&amp;Q$10&amp;$E229&amp;Q$9&amp;Q$11,DHHKey,0),MATCH($D229,DHHVar,0))</f>
        <v>2.080448443864544</v>
      </c>
      <c r="R229" s="203">
        <f>INDEX(DHHVal,MATCH(CtryCode&amp;".distn.bsh."&amp;R$10&amp;$E229&amp;R$9&amp;R$11,DHHKey,0),MATCH($D229,DHHVar,0))</f>
        <v>1.76475555312546</v>
      </c>
      <c r="S229" s="203">
        <f>INDEX(DHHVal,MATCH(CtryCode&amp;".distn.bsh."&amp;S$10&amp;$E229&amp;S$9&amp;S$11,DHHKey,0),MATCH($D229,DHHVar,0))</f>
        <v>1.554813321674235</v>
      </c>
      <c r="T229" s="203">
        <f>INDEX(DHHVal,MATCH(CtryCode&amp;".distn.bsh."&amp;T$10&amp;$E229&amp;T$9&amp;T$11,DHHKey,0),MATCH($D229,DHHVar,0))</f>
        <v>1.434096734545214</v>
      </c>
      <c r="U229" s="203">
        <f>INDEX(DHHVal,MATCH(CtryCode&amp;".distn.bsh."&amp;U$10&amp;$E229&amp;U$9&amp;U$11,DHHKey,0),MATCH($D229,DHHVar,0))</f>
        <v>1.093810788670702</v>
      </c>
      <c r="V229" s="203">
        <f>INDEX(DHHVal,MATCH(CtryCode&amp;".distn.bsh."&amp;V$10&amp;$E229&amp;V$9&amp;V$11,DHHKey,0),MATCH($D229,DHHVar,0))</f>
        <v>0.9171448418690276</v>
      </c>
      <c r="W229" s="207" t="str">
        <f>IF(X$5=K$5,SUM(Y229:AI229)-SUM(L229:V229),"")</f>
        <v/>
      </c>
      <c r="X229" s="9" t="str">
        <f>LOWER(CtryCode)&amp;".distn."&amp;$A229&amp;IF($B229="","","."&amp;$B229)&amp;IF($C229="","",".dec."&amp;$C229)&amp;"."&amp;X$5</f>
        <v>egy.distn.bsh.pap.dec.urb.2</v>
      </c>
      <c r="Y229" s="208">
        <f>INDEX(DHHVal,MATCH(CtryCode&amp;".distn.bsh."&amp;Y$10&amp;$E229&amp;Y$9&amp;Y$11,DHHKey,0),MATCH($D229,DHHVar,0))</f>
        <v>1.896170103709501</v>
      </c>
      <c r="Z229" s="203">
        <f>INDEX(DHHVal,MATCH(CtryCode&amp;".distn.bsh."&amp;Z$10&amp;$E229&amp;Z$9&amp;Z$11,DHHKey,0),MATCH($D229,DHHVar,0))</f>
        <v>2.694976518936253</v>
      </c>
      <c r="AA229" s="203">
        <f>INDEX(DHHVal,MATCH(CtryCode&amp;".distn.bsh."&amp;AA$10&amp;$E229&amp;AA$9&amp;AA$11,DHHKey,0),MATCH($D229,DHHVar,0))</f>
        <v>2.152897121315155</v>
      </c>
      <c r="AB229" s="203">
        <f>INDEX(DHHVal,MATCH(CtryCode&amp;".distn.bsh."&amp;AB$10&amp;$E229&amp;AB$9&amp;AB$11,DHHKey,0),MATCH($D229,DHHVar,0))</f>
        <v>2.336400368790494</v>
      </c>
      <c r="AC229" s="203">
        <f>INDEX(DHHVal,MATCH(CtryCode&amp;".distn.bsh."&amp;AC$10&amp;$E229&amp;AC$9&amp;AC$11,DHHKey,0),MATCH($D229,DHHVar,0))</f>
        <v>2.247392634320609</v>
      </c>
      <c r="AD229" s="203">
        <f>INDEX(DHHVal,MATCH(CtryCode&amp;".distn.bsh."&amp;AD$10&amp;$E229&amp;AD$9&amp;AD$11,DHHKey,0),MATCH($D229,DHHVar,0))</f>
        <v>2.080448443864544</v>
      </c>
      <c r="AE229" s="203">
        <f>INDEX(DHHVal,MATCH(CtryCode&amp;".distn.bsh."&amp;AE$10&amp;$E229&amp;AE$9&amp;AE$11,DHHKey,0),MATCH($D229,DHHVar,0))</f>
        <v>1.76475555312546</v>
      </c>
      <c r="AF229" s="203">
        <f>INDEX(DHHVal,MATCH(CtryCode&amp;".distn.bsh."&amp;AF$10&amp;$E229&amp;AF$9&amp;AF$11,DHHKey,0),MATCH($D229,DHHVar,0))</f>
        <v>1.554813321674235</v>
      </c>
      <c r="AG229" s="203">
        <f>INDEX(DHHVal,MATCH(CtryCode&amp;".distn.bsh."&amp;AG$10&amp;$E229&amp;AG$9&amp;AG$11,DHHKey,0),MATCH($D229,DHHVar,0))</f>
        <v>1.434096734545214</v>
      </c>
      <c r="AH229" s="203">
        <f>INDEX(DHHVal,MATCH(CtryCode&amp;".distn.bsh."&amp;AH$10&amp;$E229&amp;AH$9&amp;AH$11,DHHKey,0),MATCH($D229,DHHVar,0))</f>
        <v>1.093810788670702</v>
      </c>
      <c r="AI229" s="203">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8">
        <f>INDEX(DHHVal,MATCH(CtryCode&amp;".distn.bsh."&amp;L$10&amp;$E230&amp;L$9&amp;L$11,DHHKey,0),MATCH($D230,DHHVar,0))</f>
        <v>6.650752838423737</v>
      </c>
      <c r="M230" s="203">
        <f>INDEX(DHHVal,MATCH(CtryCode&amp;".distn.bsh."&amp;M$10&amp;$E230&amp;M$9&amp;M$11,DHHKey,0),MATCH($D230,DHHVar,0))</f>
        <v>5.204118105688032</v>
      </c>
      <c r="N230" s="203">
        <f>INDEX(DHHVal,MATCH(CtryCode&amp;".distn.bsh."&amp;N$10&amp;$E230&amp;N$9&amp;N$11,DHHKey,0),MATCH($D230,DHHVar,0))</f>
        <v>5.202356298028486</v>
      </c>
      <c r="O230" s="203">
        <f>INDEX(DHHVal,MATCH(CtryCode&amp;".distn.bsh."&amp;O$10&amp;$E230&amp;O$9&amp;O$11,DHHKey,0),MATCH($D230,DHHVar,0))</f>
        <v>5.442718680899758</v>
      </c>
      <c r="P230" s="203">
        <f>INDEX(DHHVal,MATCH(CtryCode&amp;".distn.bsh."&amp;P$10&amp;$E230&amp;P$9&amp;P$11,DHHKey,0),MATCH($D230,DHHVar,0))</f>
        <v>5.790505874285382</v>
      </c>
      <c r="Q230" s="203">
        <f>INDEX(DHHVal,MATCH(CtryCode&amp;".distn.bsh."&amp;Q$10&amp;$E230&amp;Q$9&amp;Q$11,DHHKey,0),MATCH($D230,DHHVar,0))</f>
        <v>5.918083787305669</v>
      </c>
      <c r="R230" s="203">
        <f>INDEX(DHHVal,MATCH(CtryCode&amp;".distn.bsh."&amp;R$10&amp;$E230&amp;R$9&amp;R$11,DHHKey,0),MATCH($D230,DHHVar,0))</f>
        <v>6.001211705217472</v>
      </c>
      <c r="S230" s="203">
        <f>INDEX(DHHVal,MATCH(CtryCode&amp;".distn.bsh."&amp;S$10&amp;$E230&amp;S$9&amp;S$11,DHHKey,0),MATCH($D230,DHHVar,0))</f>
        <v>7.279001850476748</v>
      </c>
      <c r="T230" s="203">
        <f>INDEX(DHHVal,MATCH(CtryCode&amp;".distn.bsh."&amp;T$10&amp;$E230&amp;T$9&amp;T$11,DHHKey,0),MATCH($D230,DHHVar,0))</f>
        <v>7.499669972101217</v>
      </c>
      <c r="U230" s="203">
        <f>INDEX(DHHVal,MATCH(CtryCode&amp;".distn.bsh."&amp;U$10&amp;$E230&amp;U$9&amp;U$11,DHHKey,0),MATCH($D230,DHHVar,0))</f>
        <v>9.01356898054609</v>
      </c>
      <c r="V230" s="203">
        <f>INDEX(DHHVal,MATCH(CtryCode&amp;".distn.bsh."&amp;V$10&amp;$E230&amp;V$9&amp;V$11,DHHKey,0),MATCH($D230,DHHVar,0))</f>
        <v>10.04800099085479</v>
      </c>
      <c r="W230" s="207" t="str">
        <f>IF(X$5=K$5,SUM(Y230:AI230)-SUM(L230:V230),"")</f>
        <v/>
      </c>
      <c r="X230" s="9" t="str">
        <f>LOWER(CtryCode)&amp;".distn."&amp;$A230&amp;IF($B230="","","."&amp;$B230)&amp;IF($C230="","",".dec."&amp;$C230)&amp;"."&amp;X$5</f>
        <v>egy.distn.bsh.pha.dec.urb.2</v>
      </c>
      <c r="Y230" s="208">
        <f>INDEX(DHHVal,MATCH(CtryCode&amp;".distn.bsh."&amp;Y$10&amp;$E230&amp;Y$9&amp;Y$11,DHHKey,0),MATCH($D230,DHHVar,0))</f>
        <v>6.650752838423737</v>
      </c>
      <c r="Z230" s="203">
        <f>INDEX(DHHVal,MATCH(CtryCode&amp;".distn.bsh."&amp;Z$10&amp;$E230&amp;Z$9&amp;Z$11,DHHKey,0),MATCH($D230,DHHVar,0))</f>
        <v>5.204118105688032</v>
      </c>
      <c r="AA230" s="203">
        <f>INDEX(DHHVal,MATCH(CtryCode&amp;".distn.bsh."&amp;AA$10&amp;$E230&amp;AA$9&amp;AA$11,DHHKey,0),MATCH($D230,DHHVar,0))</f>
        <v>5.202356298028486</v>
      </c>
      <c r="AB230" s="203">
        <f>INDEX(DHHVal,MATCH(CtryCode&amp;".distn.bsh."&amp;AB$10&amp;$E230&amp;AB$9&amp;AB$11,DHHKey,0),MATCH($D230,DHHVar,0))</f>
        <v>5.442718680899758</v>
      </c>
      <c r="AC230" s="203">
        <f>INDEX(DHHVal,MATCH(CtryCode&amp;".distn.bsh."&amp;AC$10&amp;$E230&amp;AC$9&amp;AC$11,DHHKey,0),MATCH($D230,DHHVar,0))</f>
        <v>5.790505874285382</v>
      </c>
      <c r="AD230" s="203">
        <f>INDEX(DHHVal,MATCH(CtryCode&amp;".distn.bsh."&amp;AD$10&amp;$E230&amp;AD$9&amp;AD$11,DHHKey,0),MATCH($D230,DHHVar,0))</f>
        <v>5.918083787305669</v>
      </c>
      <c r="AE230" s="203">
        <f>INDEX(DHHVal,MATCH(CtryCode&amp;".distn.bsh."&amp;AE$10&amp;$E230&amp;AE$9&amp;AE$11,DHHKey,0),MATCH($D230,DHHVar,0))</f>
        <v>6.001211705217472</v>
      </c>
      <c r="AF230" s="203">
        <f>INDEX(DHHVal,MATCH(CtryCode&amp;".distn.bsh."&amp;AF$10&amp;$E230&amp;AF$9&amp;AF$11,DHHKey,0),MATCH($D230,DHHVar,0))</f>
        <v>7.279001850476748</v>
      </c>
      <c r="AG230" s="203">
        <f>INDEX(DHHVal,MATCH(CtryCode&amp;".distn.bsh."&amp;AG$10&amp;$E230&amp;AG$9&amp;AG$11,DHHKey,0),MATCH($D230,DHHVar,0))</f>
        <v>7.499669972101217</v>
      </c>
      <c r="AH230" s="203">
        <f>INDEX(DHHVal,MATCH(CtryCode&amp;".distn.bsh."&amp;AH$10&amp;$E230&amp;AH$9&amp;AH$11,DHHKey,0),MATCH($D230,DHHVar,0))</f>
        <v>9.01356898054609</v>
      </c>
      <c r="AI230" s="203">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8">
        <f>INDEX(DHHVal,MATCH(CtryCode&amp;".distn.bsh."&amp;L$10&amp;$E231&amp;L$9&amp;L$11,DHHKey,0),MATCH($D231,DHHVar,0))</f>
        <v>7.651078655643733</v>
      </c>
      <c r="M231" s="203">
        <f>INDEX(DHHVal,MATCH(CtryCode&amp;".distn.bsh."&amp;M$10&amp;$E231&amp;M$9&amp;M$11,DHHKey,0),MATCH($D231,DHHVar,0))</f>
        <v>8.038654381120887</v>
      </c>
      <c r="N231" s="203">
        <f>INDEX(DHHVal,MATCH(CtryCode&amp;".distn.bsh."&amp;N$10&amp;$E231&amp;N$9&amp;N$11,DHHKey,0),MATCH($D231,DHHVar,0))</f>
        <v>7.308905530754608</v>
      </c>
      <c r="O231" s="203">
        <f>INDEX(DHHVal,MATCH(CtryCode&amp;".distn.bsh."&amp;O$10&amp;$E231&amp;O$9&amp;O$11,DHHKey,0),MATCH($D231,DHHVar,0))</f>
        <v>7.609087118745404</v>
      </c>
      <c r="P231" s="203">
        <f>INDEX(DHHVal,MATCH(CtryCode&amp;".distn.bsh."&amp;P$10&amp;$E231&amp;P$9&amp;P$11,DHHKey,0),MATCH($D231,DHHVar,0))</f>
        <v>7.527585224073333</v>
      </c>
      <c r="Q231" s="203">
        <f>INDEX(DHHVal,MATCH(CtryCode&amp;".distn.bsh."&amp;Q$10&amp;$E231&amp;Q$9&amp;Q$11,DHHKey,0),MATCH($D231,DHHVar,0))</f>
        <v>7.64050234098646</v>
      </c>
      <c r="R231" s="203">
        <f>INDEX(DHHVal,MATCH(CtryCode&amp;".distn.bsh."&amp;R$10&amp;$E231&amp;R$9&amp;R$11,DHHKey,0),MATCH($D231,DHHVar,0))</f>
        <v>8.220950706336552</v>
      </c>
      <c r="S231" s="203">
        <f>INDEX(DHHVal,MATCH(CtryCode&amp;".distn.bsh."&amp;S$10&amp;$E231&amp;S$9&amp;S$11,DHHKey,0),MATCH($D231,DHHVar,0))</f>
        <v>7.837146058666252</v>
      </c>
      <c r="T231" s="203">
        <f>INDEX(DHHVal,MATCH(CtryCode&amp;".distn.bsh."&amp;T$10&amp;$E231&amp;T$9&amp;T$11,DHHKey,0),MATCH($D231,DHHVar,0))</f>
        <v>7.692299052774564</v>
      </c>
      <c r="U231" s="203">
        <f>INDEX(DHHVal,MATCH(CtryCode&amp;".distn.bsh."&amp;U$10&amp;$E231&amp;U$9&amp;U$11,DHHKey,0),MATCH($D231,DHHVar,0))</f>
        <v>8.661179351710313</v>
      </c>
      <c r="V231" s="203">
        <f>INDEX(DHHVal,MATCH(CtryCode&amp;".distn.bsh."&amp;V$10&amp;$E231&amp;V$9&amp;V$11,DHHKey,0),MATCH($D231,DHHVar,0))</f>
        <v>8.033955881709785</v>
      </c>
      <c r="W231" s="207" t="str">
        <f>IF(X$5=K$5,SUM(Y231:AI231)-SUM(L231:V231),"")</f>
        <v/>
      </c>
      <c r="X231" s="9" t="str">
        <f>LOWER(CtryCode)&amp;".distn."&amp;$A231&amp;IF($B231="","","."&amp;$B231)&amp;IF($C231="","",".dec."&amp;$C231)&amp;"."&amp;X$5</f>
        <v>egy.distn.bsh.ret.dec.urb.2</v>
      </c>
      <c r="Y231" s="208">
        <f>INDEX(DHHVal,MATCH(CtryCode&amp;".distn.bsh."&amp;Y$10&amp;$E231&amp;Y$9&amp;Y$11,DHHKey,0),MATCH($D231,DHHVar,0))</f>
        <v>7.651078655643733</v>
      </c>
      <c r="Z231" s="203">
        <f>INDEX(DHHVal,MATCH(CtryCode&amp;".distn.bsh."&amp;Z$10&amp;$E231&amp;Z$9&amp;Z$11,DHHKey,0),MATCH($D231,DHHVar,0))</f>
        <v>8.038654381120887</v>
      </c>
      <c r="AA231" s="203">
        <f>INDEX(DHHVal,MATCH(CtryCode&amp;".distn.bsh."&amp;AA$10&amp;$E231&amp;AA$9&amp;AA$11,DHHKey,0),MATCH($D231,DHHVar,0))</f>
        <v>7.308905530754608</v>
      </c>
      <c r="AB231" s="203">
        <f>INDEX(DHHVal,MATCH(CtryCode&amp;".distn.bsh."&amp;AB$10&amp;$E231&amp;AB$9&amp;AB$11,DHHKey,0),MATCH($D231,DHHVar,0))</f>
        <v>7.609087118745404</v>
      </c>
      <c r="AC231" s="203">
        <f>INDEX(DHHVal,MATCH(CtryCode&amp;".distn.bsh."&amp;AC$10&amp;$E231&amp;AC$9&amp;AC$11,DHHKey,0),MATCH($D231,DHHVar,0))</f>
        <v>7.527585224073333</v>
      </c>
      <c r="AD231" s="203">
        <f>INDEX(DHHVal,MATCH(CtryCode&amp;".distn.bsh."&amp;AD$10&amp;$E231&amp;AD$9&amp;AD$11,DHHKey,0),MATCH($D231,DHHVar,0))</f>
        <v>7.64050234098646</v>
      </c>
      <c r="AE231" s="203">
        <f>INDEX(DHHVal,MATCH(CtryCode&amp;".distn.bsh."&amp;AE$10&amp;$E231&amp;AE$9&amp;AE$11,DHHKey,0),MATCH($D231,DHHVar,0))</f>
        <v>8.220950706336552</v>
      </c>
      <c r="AF231" s="203">
        <f>INDEX(DHHVal,MATCH(CtryCode&amp;".distn.bsh."&amp;AF$10&amp;$E231&amp;AF$9&amp;AF$11,DHHKey,0),MATCH($D231,DHHVar,0))</f>
        <v>7.837146058666252</v>
      </c>
      <c r="AG231" s="203">
        <f>INDEX(DHHVal,MATCH(CtryCode&amp;".distn.bsh."&amp;AG$10&amp;$E231&amp;AG$9&amp;AG$11,DHHKey,0),MATCH($D231,DHHVar,0))</f>
        <v>7.692299052774564</v>
      </c>
      <c r="AH231" s="203">
        <f>INDEX(DHHVal,MATCH(CtryCode&amp;".distn.bsh."&amp;AH$10&amp;$E231&amp;AH$9&amp;AH$11,DHHKey,0),MATCH($D231,DHHVar,0))</f>
        <v>8.661179351710313</v>
      </c>
      <c r="AI231" s="203">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8">
        <f>INDEX(DHHVal,MATCH(CtryCode&amp;".distn.bsh."&amp;L$10&amp;$E232&amp;L$9&amp;L$11,DHHKey,0),MATCH($D232,DHHVar,0))</f>
        <v>0.548826987524328</v>
      </c>
      <c r="M232" s="203">
        <f>INDEX(DHHVal,MATCH(CtryCode&amp;".distn.bsh."&amp;M$10&amp;$E232&amp;M$9&amp;M$11,DHHKey,0),MATCH($D232,DHHVar,0))</f>
        <v>0.4890782642341343</v>
      </c>
      <c r="N232" s="203">
        <f>INDEX(DHHVal,MATCH(CtryCode&amp;".distn.bsh."&amp;N$10&amp;$E232&amp;N$9&amp;N$11,DHHKey,0),MATCH($D232,DHHVar,0))</f>
        <v>0.3408240468827411</v>
      </c>
      <c r="O232" s="203">
        <f>INDEX(DHHVal,MATCH(CtryCode&amp;".distn.bsh."&amp;O$10&amp;$E232&amp;O$9&amp;O$11,DHHKey,0),MATCH($D232,DHHVar,0))</f>
        <v>0.271624171735272</v>
      </c>
      <c r="P232" s="203">
        <f>INDEX(DHHVal,MATCH(CtryCode&amp;".distn.bsh."&amp;P$10&amp;$E232&amp;P$9&amp;P$11,DHHKey,0),MATCH($D232,DHHVar,0))</f>
        <v>0.3043230133472703</v>
      </c>
      <c r="Q232" s="203">
        <f>INDEX(DHHVal,MATCH(CtryCode&amp;".distn.bsh."&amp;Q$10&amp;$E232&amp;Q$9&amp;Q$11,DHHKey,0),MATCH($D232,DHHVar,0))</f>
        <v>0.4948327246971275</v>
      </c>
      <c r="R232" s="203">
        <f>INDEX(DHHVal,MATCH(CtryCode&amp;".distn.bsh."&amp;R$10&amp;$E232&amp;R$9&amp;R$11,DHHKey,0),MATCH($D232,DHHVar,0))</f>
        <v>0.5233093344650475</v>
      </c>
      <c r="S232" s="203">
        <f>INDEX(DHHVal,MATCH(CtryCode&amp;".distn.bsh."&amp;S$10&amp;$E232&amp;S$9&amp;S$11,DHHKey,0),MATCH($D232,DHHVar,0))</f>
        <v>0.6504101203032709</v>
      </c>
      <c r="T232" s="203">
        <f>INDEX(DHHVal,MATCH(CtryCode&amp;".distn.bsh."&amp;T$10&amp;$E232&amp;T$9&amp;T$11,DHHKey,0),MATCH($D232,DHHVar,0))</f>
        <v>0.6697309952094086</v>
      </c>
      <c r="U232" s="203">
        <f>INDEX(DHHVal,MATCH(CtryCode&amp;".distn.bsh."&amp;U$10&amp;$E232&amp;U$9&amp;U$11,DHHKey,0),MATCH($D232,DHHVar,0))</f>
        <v>0.6363016594026336</v>
      </c>
      <c r="V232" s="203">
        <f>INDEX(DHHVal,MATCH(CtryCode&amp;".distn.bsh."&amp;V$10&amp;$E232&amp;V$9&amp;V$11,DHHKey,0),MATCH($D232,DHHVar,0))</f>
        <v>0.9782168542191478</v>
      </c>
      <c r="W232" s="207" t="str">
        <f>IF(X$5=K$5,SUM(Y232:AI232)-SUM(L232:V232),"")</f>
        <v/>
      </c>
      <c r="X232" s="9" t="str">
        <f>LOWER(CtryCode)&amp;".distn."&amp;$A232&amp;IF($B232="","","."&amp;$B232)&amp;IF($C232="","",".dec."&amp;$C232)&amp;"."&amp;X$5</f>
        <v>egy.distn.bsh.teq.dec.urb.2</v>
      </c>
      <c r="Y232" s="208">
        <f>INDEX(DHHVal,MATCH(CtryCode&amp;".distn.bsh."&amp;Y$10&amp;$E232&amp;Y$9&amp;Y$11,DHHKey,0),MATCH($D232,DHHVar,0))</f>
        <v>0.548826987524328</v>
      </c>
      <c r="Z232" s="203">
        <f>INDEX(DHHVal,MATCH(CtryCode&amp;".distn.bsh."&amp;Z$10&amp;$E232&amp;Z$9&amp;Z$11,DHHKey,0),MATCH($D232,DHHVar,0))</f>
        <v>0.4890782642341343</v>
      </c>
      <c r="AA232" s="203">
        <f>INDEX(DHHVal,MATCH(CtryCode&amp;".distn.bsh."&amp;AA$10&amp;$E232&amp;AA$9&amp;AA$11,DHHKey,0),MATCH($D232,DHHVar,0))</f>
        <v>0.3408240468827411</v>
      </c>
      <c r="AB232" s="203">
        <f>INDEX(DHHVal,MATCH(CtryCode&amp;".distn.bsh."&amp;AB$10&amp;$E232&amp;AB$9&amp;AB$11,DHHKey,0),MATCH($D232,DHHVar,0))</f>
        <v>0.271624171735272</v>
      </c>
      <c r="AC232" s="203">
        <f>INDEX(DHHVal,MATCH(CtryCode&amp;".distn.bsh."&amp;AC$10&amp;$E232&amp;AC$9&amp;AC$11,DHHKey,0),MATCH($D232,DHHVar,0))</f>
        <v>0.3043230133472703</v>
      </c>
      <c r="AD232" s="203">
        <f>INDEX(DHHVal,MATCH(CtryCode&amp;".distn.bsh."&amp;AD$10&amp;$E232&amp;AD$9&amp;AD$11,DHHKey,0),MATCH($D232,DHHVar,0))</f>
        <v>0.4948327246971275</v>
      </c>
      <c r="AE232" s="203">
        <f>INDEX(DHHVal,MATCH(CtryCode&amp;".distn.bsh."&amp;AE$10&amp;$E232&amp;AE$9&amp;AE$11,DHHKey,0),MATCH($D232,DHHVar,0))</f>
        <v>0.5233093344650475</v>
      </c>
      <c r="AF232" s="203">
        <f>INDEX(DHHVal,MATCH(CtryCode&amp;".distn.bsh."&amp;AF$10&amp;$E232&amp;AF$9&amp;AF$11,DHHKey,0),MATCH($D232,DHHVar,0))</f>
        <v>0.6504101203032709</v>
      </c>
      <c r="AG232" s="203">
        <f>INDEX(DHHVal,MATCH(CtryCode&amp;".distn.bsh."&amp;AG$10&amp;$E232&amp;AG$9&amp;AG$11,DHHKey,0),MATCH($D232,DHHVar,0))</f>
        <v>0.6697309952094086</v>
      </c>
      <c r="AH232" s="203">
        <f>INDEX(DHHVal,MATCH(CtryCode&amp;".distn.bsh."&amp;AH$10&amp;$E232&amp;AH$9&amp;AH$11,DHHKey,0),MATCH($D232,DHHVar,0))</f>
        <v>0.6363016594026336</v>
      </c>
      <c r="AI232" s="203">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8">
        <f>INDEX(DHHVal,MATCH(CtryCode&amp;".distn.bsh."&amp;L$10&amp;$E233&amp;L$9&amp;L$11,DHHKey,0),MATCH($D233,DHHVar,0))</f>
        <v>5.371017371246131</v>
      </c>
      <c r="M233" s="203">
        <f>INDEX(DHHVal,MATCH(CtryCode&amp;".distn.bsh."&amp;M$10&amp;$E233&amp;M$9&amp;M$11,DHHKey,0),MATCH($D233,DHHVar,0))</f>
        <v>5.458546342681951</v>
      </c>
      <c r="N233" s="203">
        <f>INDEX(DHHVal,MATCH(CtryCode&amp;".distn.bsh."&amp;N$10&amp;$E233&amp;N$9&amp;N$11,DHHKey,0),MATCH($D233,DHHVar,0))</f>
        <v>5.389285444552778</v>
      </c>
      <c r="O233" s="203">
        <f>INDEX(DHHVal,MATCH(CtryCode&amp;".distn.bsh."&amp;O$10&amp;$E233&amp;O$9&amp;O$11,DHHKey,0),MATCH($D233,DHHVar,0))</f>
        <v>5.381469728693901</v>
      </c>
      <c r="P233" s="203">
        <f>INDEX(DHHVal,MATCH(CtryCode&amp;".distn.bsh."&amp;P$10&amp;$E233&amp;P$9&amp;P$11,DHHKey,0),MATCH($D233,DHHVar,0))</f>
        <v>5.478218036348435</v>
      </c>
      <c r="Q233" s="203">
        <f>INDEX(DHHVal,MATCH(CtryCode&amp;".distn.bsh."&amp;Q$10&amp;$E233&amp;Q$9&amp;Q$11,DHHKey,0),MATCH($D233,DHHVar,0))</f>
        <v>5.64017579922546</v>
      </c>
      <c r="R233" s="203">
        <f>INDEX(DHHVal,MATCH(CtryCode&amp;".distn.bsh."&amp;R$10&amp;$E233&amp;R$9&amp;R$11,DHHKey,0),MATCH($D233,DHHVar,0))</f>
        <v>5.535460233132653</v>
      </c>
      <c r="S233" s="203">
        <f>INDEX(DHHVal,MATCH(CtryCode&amp;".distn.bsh."&amp;S$10&amp;$E233&amp;S$9&amp;S$11,DHHKey,0),MATCH($D233,DHHVar,0))</f>
        <v>4.985797308842737</v>
      </c>
      <c r="T233" s="203">
        <f>INDEX(DHHVal,MATCH(CtryCode&amp;".distn.bsh."&amp;T$10&amp;$E233&amp;T$9&amp;T$11,DHHKey,0),MATCH($D233,DHHVar,0))</f>
        <v>5.469385147982186</v>
      </c>
      <c r="U233" s="203">
        <f>INDEX(DHHVal,MATCH(CtryCode&amp;".distn.bsh."&amp;U$10&amp;$E233&amp;U$9&amp;U$11,DHHKey,0),MATCH($D233,DHHVar,0))</f>
        <v>4.74428109213115</v>
      </c>
      <c r="V233" s="203">
        <f>INDEX(DHHVal,MATCH(CtryCode&amp;".distn.bsh."&amp;V$10&amp;$E233&amp;V$9&amp;V$11,DHHKey,0),MATCH($D233,DHHVar,0))</f>
        <v>4.360606428890907</v>
      </c>
      <c r="W233" s="207" t="str">
        <f>IF(X$5=K$5,SUM(Y233:AI233)-SUM(L233:V233),"")</f>
        <v/>
      </c>
      <c r="X233" s="9" t="str">
        <f>LOWER(CtryCode)&amp;".distn."&amp;$A233&amp;IF($B233="","","."&amp;$B233)&amp;IF($C233="","",".dec."&amp;$C233)&amp;"."&amp;X$5</f>
        <v>egy.distn.bsh.tpu.dec.urb.2</v>
      </c>
      <c r="Y233" s="208">
        <f>INDEX(DHHVal,MATCH(CtryCode&amp;".distn.bsh."&amp;Y$10&amp;$E233&amp;Y$9&amp;Y$11,DHHKey,0),MATCH($D233,DHHVar,0))</f>
        <v>5.371017371246131</v>
      </c>
      <c r="Z233" s="203">
        <f>INDEX(DHHVal,MATCH(CtryCode&amp;".distn.bsh."&amp;Z$10&amp;$E233&amp;Z$9&amp;Z$11,DHHKey,0),MATCH($D233,DHHVar,0))</f>
        <v>5.458546342681951</v>
      </c>
      <c r="AA233" s="203">
        <f>INDEX(DHHVal,MATCH(CtryCode&amp;".distn.bsh."&amp;AA$10&amp;$E233&amp;AA$9&amp;AA$11,DHHKey,0),MATCH($D233,DHHVar,0))</f>
        <v>5.389285444552778</v>
      </c>
      <c r="AB233" s="203">
        <f>INDEX(DHHVal,MATCH(CtryCode&amp;".distn.bsh."&amp;AB$10&amp;$E233&amp;AB$9&amp;AB$11,DHHKey,0),MATCH($D233,DHHVar,0))</f>
        <v>5.381469728693901</v>
      </c>
      <c r="AC233" s="203">
        <f>INDEX(DHHVal,MATCH(CtryCode&amp;".distn.bsh."&amp;AC$10&amp;$E233&amp;AC$9&amp;AC$11,DHHKey,0),MATCH($D233,DHHVar,0))</f>
        <v>5.478218036348435</v>
      </c>
      <c r="AD233" s="203">
        <f>INDEX(DHHVal,MATCH(CtryCode&amp;".distn.bsh."&amp;AD$10&amp;$E233&amp;AD$9&amp;AD$11,DHHKey,0),MATCH($D233,DHHVar,0))</f>
        <v>5.64017579922546</v>
      </c>
      <c r="AE233" s="203">
        <f>INDEX(DHHVal,MATCH(CtryCode&amp;".distn.bsh."&amp;AE$10&amp;$E233&amp;AE$9&amp;AE$11,DHHKey,0),MATCH($D233,DHHVar,0))</f>
        <v>5.535460233132653</v>
      </c>
      <c r="AF233" s="203">
        <f>INDEX(DHHVal,MATCH(CtryCode&amp;".distn.bsh."&amp;AF$10&amp;$E233&amp;AF$9&amp;AF$11,DHHKey,0),MATCH($D233,DHHVar,0))</f>
        <v>4.985797308842737</v>
      </c>
      <c r="AG233" s="203">
        <f>INDEX(DHHVal,MATCH(CtryCode&amp;".distn.bsh."&amp;AG$10&amp;$E233&amp;AG$9&amp;AG$11,DHHKey,0),MATCH($D233,DHHVar,0))</f>
        <v>5.469385147982186</v>
      </c>
      <c r="AH233" s="203">
        <f>INDEX(DHHVal,MATCH(CtryCode&amp;".distn.bsh."&amp;AH$10&amp;$E233&amp;AH$9&amp;AH$11,DHHKey,0),MATCH($D233,DHHVar,0))</f>
        <v>4.74428109213115</v>
      </c>
      <c r="AI233" s="203">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8">
        <f>INDEX(DHHVal,MATCH(CtryCode&amp;".distn.bsh."&amp;L$10&amp;$E236&amp;L$9&amp;L$11,DHHKey,0),MATCH($D236,DHHVar,0))</f>
        <v>0.0</v>
      </c>
      <c r="M236" s="203">
        <f>INDEX(DHHVal,MATCH(CtryCode&amp;".distn.bsh."&amp;M$10&amp;$E236&amp;M$9&amp;M$11,DHHKey,0),MATCH($D236,DHHVar,0))</f>
        <v>0.0</v>
      </c>
      <c r="N236" s="203">
        <f>INDEX(DHHVal,MATCH(CtryCode&amp;".distn.bsh."&amp;N$10&amp;$E236&amp;N$9&amp;N$11,DHHKey,0),MATCH($D236,DHHVar,0))</f>
        <v>0.0</v>
      </c>
      <c r="O236" s="203">
        <f>INDEX(DHHVal,MATCH(CtryCode&amp;".distn.bsh."&amp;O$10&amp;$E236&amp;O$9&amp;O$11,DHHKey,0),MATCH($D236,DHHVar,0))</f>
        <v>0.0</v>
      </c>
      <c r="P236" s="203">
        <f>INDEX(DHHVal,MATCH(CtryCode&amp;".distn.bsh."&amp;P$10&amp;$E236&amp;P$9&amp;P$11,DHHKey,0),MATCH($D236,DHHVar,0))</f>
        <v>0.0</v>
      </c>
      <c r="Q236" s="203">
        <f>INDEX(DHHVal,MATCH(CtryCode&amp;".distn.bsh."&amp;Q$10&amp;$E236&amp;Q$9&amp;Q$11,DHHKey,0),MATCH($D236,DHHVar,0))</f>
        <v>0.0</v>
      </c>
      <c r="R236" s="203">
        <f>INDEX(DHHVal,MATCH(CtryCode&amp;".distn.bsh."&amp;R$10&amp;$E236&amp;R$9&amp;R$11,DHHKey,0),MATCH($D236,DHHVar,0))</f>
        <v>0.0</v>
      </c>
      <c r="S236" s="203">
        <f>INDEX(DHHVal,MATCH(CtryCode&amp;".distn.bsh."&amp;S$10&amp;$E236&amp;S$9&amp;S$11,DHHKey,0),MATCH($D236,DHHVar,0))</f>
        <v>0.0</v>
      </c>
      <c r="T236" s="203">
        <f>INDEX(DHHVal,MATCH(CtryCode&amp;".distn.bsh."&amp;T$10&amp;$E236&amp;T$9&amp;T$11,DHHKey,0),MATCH($D236,DHHVar,0))</f>
        <v>0.0</v>
      </c>
      <c r="U236" s="203">
        <f>INDEX(DHHVal,MATCH(CtryCode&amp;".distn.bsh."&amp;U$10&amp;$E236&amp;U$9&amp;U$11,DHHKey,0),MATCH($D236,DHHVar,0))</f>
        <v>0.0</v>
      </c>
      <c r="V236" s="203">
        <f>INDEX(DHHVal,MATCH(CtryCode&amp;".distn.bsh."&amp;V$10&amp;$E236&amp;V$9&amp;V$11,DHHKey,0),MATCH($D236,DHHVar,0))</f>
        <v>0.0</v>
      </c>
      <c r="W236" s="207" t="str">
        <f>IF(X$5=K$5,SUM(Y236:AI236)-SUM(L236:V236),"")</f>
        <v/>
      </c>
      <c r="X236" s="9" t="str">
        <f>LOWER(CtryCode)&amp;".distn."&amp;$A236&amp;IF($B236="","","."&amp;$B236)&amp;IF($C236="","",".dec."&amp;$C236)&amp;"."&amp;X$5</f>
        <v>egy.distn.bsh.coa.dec.rur.2</v>
      </c>
      <c r="Y236" s="208">
        <f>INDEX(DHHVal,MATCH(CtryCode&amp;".distn.bsh."&amp;Y$10&amp;$E236&amp;Y$9&amp;Y$11,DHHKey,0),MATCH($D236,DHHVar,0))</f>
        <v>0.0</v>
      </c>
      <c r="Z236" s="203">
        <f>INDEX(DHHVal,MATCH(CtryCode&amp;".distn.bsh."&amp;Z$10&amp;$E236&amp;Z$9&amp;Z$11,DHHKey,0),MATCH($D236,DHHVar,0))</f>
        <v>0.0</v>
      </c>
      <c r="AA236" s="203">
        <f>INDEX(DHHVal,MATCH(CtryCode&amp;".distn.bsh."&amp;AA$10&amp;$E236&amp;AA$9&amp;AA$11,DHHKey,0),MATCH($D236,DHHVar,0))</f>
        <v>0.0</v>
      </c>
      <c r="AB236" s="203">
        <f>INDEX(DHHVal,MATCH(CtryCode&amp;".distn.bsh."&amp;AB$10&amp;$E236&amp;AB$9&amp;AB$11,DHHKey,0),MATCH($D236,DHHVar,0))</f>
        <v>0.0</v>
      </c>
      <c r="AC236" s="203">
        <f>INDEX(DHHVal,MATCH(CtryCode&amp;".distn.bsh."&amp;AC$10&amp;$E236&amp;AC$9&amp;AC$11,DHHKey,0),MATCH($D236,DHHVar,0))</f>
        <v>0.0</v>
      </c>
      <c r="AD236" s="203">
        <f>INDEX(DHHVal,MATCH(CtryCode&amp;".distn.bsh."&amp;AD$10&amp;$E236&amp;AD$9&amp;AD$11,DHHKey,0),MATCH($D236,DHHVar,0))</f>
        <v>0.0</v>
      </c>
      <c r="AE236" s="203">
        <f>INDEX(DHHVal,MATCH(CtryCode&amp;".distn.bsh."&amp;AE$10&amp;$E236&amp;AE$9&amp;AE$11,DHHKey,0),MATCH($D236,DHHVar,0))</f>
        <v>0.0</v>
      </c>
      <c r="AF236" s="203">
        <f>INDEX(DHHVal,MATCH(CtryCode&amp;".distn.bsh."&amp;AF$10&amp;$E236&amp;AF$9&amp;AF$11,DHHKey,0),MATCH($D236,DHHVar,0))</f>
        <v>0.0</v>
      </c>
      <c r="AG236" s="203">
        <f>INDEX(DHHVal,MATCH(CtryCode&amp;".distn.bsh."&amp;AG$10&amp;$E236&amp;AG$9&amp;AG$11,DHHKey,0),MATCH($D236,DHHVar,0))</f>
        <v>0.0</v>
      </c>
      <c r="AH236" s="203">
        <f>INDEX(DHHVal,MATCH(CtryCode&amp;".distn.bsh."&amp;AH$10&amp;$E236&amp;AH$9&amp;AH$11,DHHKey,0),MATCH($D236,DHHVar,0))</f>
        <v>0.0</v>
      </c>
      <c r="AI236" s="203">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8">
        <f>INDEX(DHHVal,MATCH(CtryCode&amp;".distn.bsh."&amp;L$10&amp;$E237&amp;L$9&amp;L$11,DHHKey,0),MATCH($D237,DHHVar,0))</f>
        <v>3.611870329158737</v>
      </c>
      <c r="M237" s="203">
        <f>INDEX(DHHVal,MATCH(CtryCode&amp;".distn.bsh."&amp;M$10&amp;$E237&amp;M$9&amp;M$11,DHHKey,0),MATCH($D237,DHHVar,0))</f>
        <v>3.846207679299666</v>
      </c>
      <c r="N237" s="203">
        <f>INDEX(DHHVal,MATCH(CtryCode&amp;".distn.bsh."&amp;N$10&amp;$E237&amp;N$9&amp;N$11,DHHKey,0),MATCH($D237,DHHVar,0))</f>
        <v>3.501517539565012</v>
      </c>
      <c r="O237" s="203">
        <f>INDEX(DHHVal,MATCH(CtryCode&amp;".distn.bsh."&amp;O$10&amp;$E237&amp;O$9&amp;O$11,DHHKey,0),MATCH($D237,DHHVar,0))</f>
        <v>3.231174888069031</v>
      </c>
      <c r="P237" s="203">
        <f>INDEX(DHHVal,MATCH(CtryCode&amp;".distn.bsh."&amp;P$10&amp;$E237&amp;P$9&amp;P$11,DHHKey,0),MATCH($D237,DHHVar,0))</f>
        <v>3.264668742878412</v>
      </c>
      <c r="Q237" s="203">
        <f>INDEX(DHHVal,MATCH(CtryCode&amp;".distn.bsh."&amp;Q$10&amp;$E237&amp;Q$9&amp;Q$11,DHHKey,0),MATCH($D237,DHHVar,0))</f>
        <v>3.356974981158808</v>
      </c>
      <c r="R237" s="203">
        <f>INDEX(DHHVal,MATCH(CtryCode&amp;".distn.bsh."&amp;R$10&amp;$E237&amp;R$9&amp;R$11,DHHKey,0),MATCH($D237,DHHVar,0))</f>
        <v>3.427545267260961</v>
      </c>
      <c r="S237" s="203">
        <f>INDEX(DHHVal,MATCH(CtryCode&amp;".distn.bsh."&amp;S$10&amp;$E237&amp;S$9&amp;S$11,DHHKey,0),MATCH($D237,DHHVar,0))</f>
        <v>3.185050340381856</v>
      </c>
      <c r="T237" s="203">
        <f>INDEX(DHHVal,MATCH(CtryCode&amp;".distn.bsh."&amp;T$10&amp;$E237&amp;T$9&amp;T$11,DHHKey,0),MATCH($D237,DHHVar,0))</f>
        <v>3.40538417479078</v>
      </c>
      <c r="U237" s="203">
        <f>INDEX(DHHVal,MATCH(CtryCode&amp;".distn.bsh."&amp;U$10&amp;$E237&amp;U$9&amp;U$11,DHHKey,0),MATCH($D237,DHHVar,0))</f>
        <v>3.37503958612808</v>
      </c>
      <c r="V237" s="203">
        <f>INDEX(DHHVal,MATCH(CtryCode&amp;".distn.bsh."&amp;V$10&amp;$E237&amp;V$9&amp;V$11,DHHKey,0),MATCH($D237,DHHVar,0))</f>
        <v>3.991764895409399</v>
      </c>
      <c r="W237" s="207" t="str">
        <f>IF(X$5=K$5,SUM(Y237:AI237)-SUM(L237:V237),"")</f>
        <v/>
      </c>
      <c r="X237" s="9" t="str">
        <f>LOWER(CtryCode)&amp;".distn."&amp;$A237&amp;IF($B237="","","."&amp;$B237)&amp;IF($C237="","",".dec."&amp;$C237)&amp;"."&amp;X$5</f>
        <v>egy.distn.bsh.ely.dec.rur.2</v>
      </c>
      <c r="Y237" s="208">
        <f>INDEX(DHHVal,MATCH(CtryCode&amp;".distn.bsh."&amp;Y$10&amp;$E237&amp;Y$9&amp;Y$11,DHHKey,0),MATCH($D237,DHHVar,0))</f>
        <v>3.611870329158737</v>
      </c>
      <c r="Z237" s="203">
        <f>INDEX(DHHVal,MATCH(CtryCode&amp;".distn.bsh."&amp;Z$10&amp;$E237&amp;Z$9&amp;Z$11,DHHKey,0),MATCH($D237,DHHVar,0))</f>
        <v>3.846207679299666</v>
      </c>
      <c r="AA237" s="203">
        <f>INDEX(DHHVal,MATCH(CtryCode&amp;".distn.bsh."&amp;AA$10&amp;$E237&amp;AA$9&amp;AA$11,DHHKey,0),MATCH($D237,DHHVar,0))</f>
        <v>3.501517539565012</v>
      </c>
      <c r="AB237" s="203">
        <f>INDEX(DHHVal,MATCH(CtryCode&amp;".distn.bsh."&amp;AB$10&amp;$E237&amp;AB$9&amp;AB$11,DHHKey,0),MATCH($D237,DHHVar,0))</f>
        <v>3.231174888069031</v>
      </c>
      <c r="AC237" s="203">
        <f>INDEX(DHHVal,MATCH(CtryCode&amp;".distn.bsh."&amp;AC$10&amp;$E237&amp;AC$9&amp;AC$11,DHHKey,0),MATCH($D237,DHHVar,0))</f>
        <v>3.264668742878412</v>
      </c>
      <c r="AD237" s="203">
        <f>INDEX(DHHVal,MATCH(CtryCode&amp;".distn.bsh."&amp;AD$10&amp;$E237&amp;AD$9&amp;AD$11,DHHKey,0),MATCH($D237,DHHVar,0))</f>
        <v>3.356974981158808</v>
      </c>
      <c r="AE237" s="203">
        <f>INDEX(DHHVal,MATCH(CtryCode&amp;".distn.bsh."&amp;AE$10&amp;$E237&amp;AE$9&amp;AE$11,DHHKey,0),MATCH($D237,DHHVar,0))</f>
        <v>3.427545267260961</v>
      </c>
      <c r="AF237" s="203">
        <f>INDEX(DHHVal,MATCH(CtryCode&amp;".distn.bsh."&amp;AF$10&amp;$E237&amp;AF$9&amp;AF$11,DHHKey,0),MATCH($D237,DHHVar,0))</f>
        <v>3.185050340381856</v>
      </c>
      <c r="AG237" s="203">
        <f>INDEX(DHHVal,MATCH(CtryCode&amp;".distn.bsh."&amp;AG$10&amp;$E237&amp;AG$9&amp;AG$11,DHHKey,0),MATCH($D237,DHHVar,0))</f>
        <v>3.40538417479078</v>
      </c>
      <c r="AH237" s="203">
        <f>INDEX(DHHVal,MATCH(CtryCode&amp;".distn.bsh."&amp;AH$10&amp;$E237&amp;AH$9&amp;AH$11,DHHKey,0),MATCH($D237,DHHVar,0))</f>
        <v>3.37503958612808</v>
      </c>
      <c r="AI237" s="203">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8">
        <f>INDEX(DHHVal,MATCH(CtryCode&amp;".distn.bsh."&amp;L$10&amp;$E238&amp;L$9&amp;L$11,DHHKey,0),MATCH($D238,DHHVar,0))</f>
        <v>0.06132527900319224</v>
      </c>
      <c r="M238" s="203">
        <f>INDEX(DHHVal,MATCH(CtryCode&amp;".distn.bsh."&amp;M$10&amp;$E238&amp;M$9&amp;M$11,DHHKey,0),MATCH($D238,DHHVar,0))</f>
        <v>0.04988361487967658</v>
      </c>
      <c r="N238" s="203">
        <f>INDEX(DHHVal,MATCH(CtryCode&amp;".distn.bsh."&amp;N$10&amp;$E238&amp;N$9&amp;N$11,DHHKey,0),MATCH($D238,DHHVar,0))</f>
        <v>0.06611936714001539</v>
      </c>
      <c r="O238" s="203">
        <f>INDEX(DHHVal,MATCH(CtryCode&amp;".distn.bsh."&amp;O$10&amp;$E238&amp;O$9&amp;O$11,DHHKey,0),MATCH($D238,DHHVar,0))</f>
        <v>0.0694264705565677</v>
      </c>
      <c r="P238" s="203">
        <f>INDEX(DHHVal,MATCH(CtryCode&amp;".distn.bsh."&amp;P$10&amp;$E238&amp;P$9&amp;P$11,DHHKey,0),MATCH($D238,DHHVar,0))</f>
        <v>0.06253800684098777</v>
      </c>
      <c r="Q238" s="203">
        <f>INDEX(DHHVal,MATCH(CtryCode&amp;".distn.bsh."&amp;Q$10&amp;$E238&amp;Q$9&amp;Q$11,DHHKey,0),MATCH($D238,DHHVar,0))</f>
        <v>0.06872297230684173</v>
      </c>
      <c r="R238" s="203">
        <f>INDEX(DHHVal,MATCH(CtryCode&amp;".distn.bsh."&amp;R$10&amp;$E238&amp;R$9&amp;R$11,DHHKey,0),MATCH($D238,DHHVar,0))</f>
        <v>0.06669893030221061</v>
      </c>
      <c r="S238" s="203">
        <f>INDEX(DHHVal,MATCH(CtryCode&amp;".distn.bsh."&amp;S$10&amp;$E238&amp;S$9&amp;S$11,DHHKey,0),MATCH($D238,DHHVar,0))</f>
        <v>0.07234650044914553</v>
      </c>
      <c r="T238" s="203">
        <f>INDEX(DHHVal,MATCH(CtryCode&amp;".distn.bsh."&amp;T$10&amp;$E238&amp;T$9&amp;T$11,DHHKey,0),MATCH($D238,DHHVar,0))</f>
        <v>0.08272869330784298</v>
      </c>
      <c r="U238" s="203">
        <f>INDEX(DHHVal,MATCH(CtryCode&amp;".distn.bsh."&amp;U$10&amp;$E238&amp;U$9&amp;U$11,DHHKey,0),MATCH($D238,DHHVar,0))</f>
        <v>0.05797928784715542</v>
      </c>
      <c r="V238" s="203">
        <f>INDEX(DHHVal,MATCH(CtryCode&amp;".distn.bsh."&amp;V$10&amp;$E238&amp;V$9&amp;V$11,DHHKey,0),MATCH($D238,DHHVar,0))</f>
        <v>0.06114312923443321</v>
      </c>
      <c r="W238" s="207" t="str">
        <f>IF(X$5=K$5,SUM(Y238:AI238)-SUM(L238:V238),"")</f>
        <v/>
      </c>
      <c r="X238" s="9" t="str">
        <f>LOWER(CtryCode)&amp;".distn."&amp;$A238&amp;IF($B238="","","."&amp;$B238)&amp;IF($C238="","",".dec."&amp;$C238)&amp;"."&amp;X$5</f>
        <v>egy.distn.bsh.nga.dec.rur.2</v>
      </c>
      <c r="Y238" s="208">
        <f>INDEX(DHHVal,MATCH(CtryCode&amp;".distn.bsh."&amp;Y$10&amp;$E238&amp;Y$9&amp;Y$11,DHHKey,0),MATCH($D238,DHHVar,0))</f>
        <v>0.06132527900319224</v>
      </c>
      <c r="Z238" s="203">
        <f>INDEX(DHHVal,MATCH(CtryCode&amp;".distn.bsh."&amp;Z$10&amp;$E238&amp;Z$9&amp;Z$11,DHHKey,0),MATCH($D238,DHHVar,0))</f>
        <v>0.04988361487967658</v>
      </c>
      <c r="AA238" s="203">
        <f>INDEX(DHHVal,MATCH(CtryCode&amp;".distn.bsh."&amp;AA$10&amp;$E238&amp;AA$9&amp;AA$11,DHHKey,0),MATCH($D238,DHHVar,0))</f>
        <v>0.06611936714001539</v>
      </c>
      <c r="AB238" s="203">
        <f>INDEX(DHHVal,MATCH(CtryCode&amp;".distn.bsh."&amp;AB$10&amp;$E238&amp;AB$9&amp;AB$11,DHHKey,0),MATCH($D238,DHHVar,0))</f>
        <v>0.0694264705565677</v>
      </c>
      <c r="AC238" s="203">
        <f>INDEX(DHHVal,MATCH(CtryCode&amp;".distn.bsh."&amp;AC$10&amp;$E238&amp;AC$9&amp;AC$11,DHHKey,0),MATCH($D238,DHHVar,0))</f>
        <v>0.06253800684098777</v>
      </c>
      <c r="AD238" s="203">
        <f>INDEX(DHHVal,MATCH(CtryCode&amp;".distn.bsh."&amp;AD$10&amp;$E238&amp;AD$9&amp;AD$11,DHHKey,0),MATCH($D238,DHHVar,0))</f>
        <v>0.06872297230684173</v>
      </c>
      <c r="AE238" s="203">
        <f>INDEX(DHHVal,MATCH(CtryCode&amp;".distn.bsh."&amp;AE$10&amp;$E238&amp;AE$9&amp;AE$11,DHHKey,0),MATCH($D238,DHHVar,0))</f>
        <v>0.06669893030221061</v>
      </c>
      <c r="AF238" s="203">
        <f>INDEX(DHHVal,MATCH(CtryCode&amp;".distn.bsh."&amp;AF$10&amp;$E238&amp;AF$9&amp;AF$11,DHHKey,0),MATCH($D238,DHHVar,0))</f>
        <v>0.07234650044914553</v>
      </c>
      <c r="AG238" s="203">
        <f>INDEX(DHHVal,MATCH(CtryCode&amp;".distn.bsh."&amp;AG$10&amp;$E238&amp;AG$9&amp;AG$11,DHHKey,0),MATCH($D238,DHHVar,0))</f>
        <v>0.08272869330784298</v>
      </c>
      <c r="AH238" s="203">
        <f>INDEX(DHHVal,MATCH(CtryCode&amp;".distn.bsh."&amp;AH$10&amp;$E238&amp;AH$9&amp;AH$11,DHHKey,0),MATCH($D238,DHHVar,0))</f>
        <v>0.05797928784715542</v>
      </c>
      <c r="AI238" s="203">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8">
        <f>INDEX(DHHVal,MATCH(CtryCode&amp;".distn.bsh."&amp;L$10&amp;$E239&amp;L$9&amp;L$11,DHHKey,0),MATCH($D239,DHHVar,0))</f>
        <v>0.1251949533094251</v>
      </c>
      <c r="M239" s="203">
        <f>INDEX(DHHVal,MATCH(CtryCode&amp;".distn.bsh."&amp;M$10&amp;$E239&amp;M$9&amp;M$11,DHHKey,0),MATCH($D239,DHHVar,0))</f>
        <v>0.09267768770750871</v>
      </c>
      <c r="N239" s="203">
        <f>INDEX(DHHVal,MATCH(CtryCode&amp;".distn.bsh."&amp;N$10&amp;$E239&amp;N$9&amp;N$11,DHHKey,0),MATCH($D239,DHHVar,0))</f>
        <v>0.1043372744792014</v>
      </c>
      <c r="O239" s="203">
        <f>INDEX(DHHVal,MATCH(CtryCode&amp;".distn.bsh."&amp;O$10&amp;$E239&amp;O$9&amp;O$11,DHHKey,0),MATCH($D239,DHHVar,0))</f>
        <v>0.1237860243447429</v>
      </c>
      <c r="P239" s="203">
        <f>INDEX(DHHVal,MATCH(CtryCode&amp;".distn.bsh."&amp;P$10&amp;$E239&amp;P$9&amp;P$11,DHHKey,0),MATCH($D239,DHHVar,0))</f>
        <v>0.1474870832345264</v>
      </c>
      <c r="Q239" s="203">
        <f>INDEX(DHHVal,MATCH(CtryCode&amp;".distn.bsh."&amp;Q$10&amp;$E239&amp;Q$9&amp;Q$11,DHHKey,0),MATCH($D239,DHHVar,0))</f>
        <v>0.1170412399138531</v>
      </c>
      <c r="R239" s="203">
        <f>INDEX(DHHVal,MATCH(CtryCode&amp;".distn.bsh."&amp;R$10&amp;$E239&amp;R$9&amp;R$11,DHHKey,0),MATCH($D239,DHHVar,0))</f>
        <v>0.1444992472858564</v>
      </c>
      <c r="S239" s="203">
        <f>INDEX(DHHVal,MATCH(CtryCode&amp;".distn.bsh."&amp;S$10&amp;$E239&amp;S$9&amp;S$11,DHHKey,0),MATCH($D239,DHHVar,0))</f>
        <v>0.1419828927188502</v>
      </c>
      <c r="T239" s="203">
        <f>INDEX(DHHVal,MATCH(CtryCode&amp;".distn.bsh."&amp;T$10&amp;$E239&amp;T$9&amp;T$11,DHHKey,0),MATCH($D239,DHHVar,0))</f>
        <v>0.1543015145423073</v>
      </c>
      <c r="U239" s="203">
        <f>INDEX(DHHVal,MATCH(CtryCode&amp;".distn.bsh."&amp;U$10&amp;$E239&amp;U$9&amp;U$11,DHHKey,0),MATCH($D239,DHHVar,0))</f>
        <v>0.1511717167761083</v>
      </c>
      <c r="V239" s="203">
        <f>INDEX(DHHVal,MATCH(CtryCode&amp;".distn.bsh."&amp;V$10&amp;$E239&amp;V$9&amp;V$11,DHHKey,0),MATCH($D239,DHHVar,0))</f>
        <v>0.1271936047904083</v>
      </c>
      <c r="W239" s="207" t="str">
        <f>IF(X$5=K$5,SUM(Y239:AI239)-SUM(L239:V239),"")</f>
        <v/>
      </c>
      <c r="X239" s="9" t="str">
        <f>LOWER(CtryCode)&amp;".distn."&amp;$A239&amp;IF($B239="","","."&amp;$B239)&amp;IF($C239="","",".dec."&amp;$C239)&amp;"."&amp;X$5</f>
        <v>egy.distn.bsh.oil.dec.rur.2</v>
      </c>
      <c r="Y239" s="208">
        <f>INDEX(DHHVal,MATCH(CtryCode&amp;".distn.bsh."&amp;Y$10&amp;$E239&amp;Y$9&amp;Y$11,DHHKey,0),MATCH($D239,DHHVar,0))</f>
        <v>0.1251949533094251</v>
      </c>
      <c r="Z239" s="203">
        <f>INDEX(DHHVal,MATCH(CtryCode&amp;".distn.bsh."&amp;Z$10&amp;$E239&amp;Z$9&amp;Z$11,DHHKey,0),MATCH($D239,DHHVar,0))</f>
        <v>0.09267768770750871</v>
      </c>
      <c r="AA239" s="203">
        <f>INDEX(DHHVal,MATCH(CtryCode&amp;".distn.bsh."&amp;AA$10&amp;$E239&amp;AA$9&amp;AA$11,DHHKey,0),MATCH($D239,DHHVar,0))</f>
        <v>0.1043372744792014</v>
      </c>
      <c r="AB239" s="203">
        <f>INDEX(DHHVal,MATCH(CtryCode&amp;".distn.bsh."&amp;AB$10&amp;$E239&amp;AB$9&amp;AB$11,DHHKey,0),MATCH($D239,DHHVar,0))</f>
        <v>0.1237860243447429</v>
      </c>
      <c r="AC239" s="203">
        <f>INDEX(DHHVal,MATCH(CtryCode&amp;".distn.bsh."&amp;AC$10&amp;$E239&amp;AC$9&amp;AC$11,DHHKey,0),MATCH($D239,DHHVar,0))</f>
        <v>0.1474870832345264</v>
      </c>
      <c r="AD239" s="203">
        <f>INDEX(DHHVal,MATCH(CtryCode&amp;".distn.bsh."&amp;AD$10&amp;$E239&amp;AD$9&amp;AD$11,DHHKey,0),MATCH($D239,DHHVar,0))</f>
        <v>0.1170412399138531</v>
      </c>
      <c r="AE239" s="203">
        <f>INDEX(DHHVal,MATCH(CtryCode&amp;".distn.bsh."&amp;AE$10&amp;$E239&amp;AE$9&amp;AE$11,DHHKey,0),MATCH($D239,DHHVar,0))</f>
        <v>0.1444992472858564</v>
      </c>
      <c r="AF239" s="203">
        <f>INDEX(DHHVal,MATCH(CtryCode&amp;".distn.bsh."&amp;AF$10&amp;$E239&amp;AF$9&amp;AF$11,DHHKey,0),MATCH($D239,DHHVar,0))</f>
        <v>0.1419828927188502</v>
      </c>
      <c r="AG239" s="203">
        <f>INDEX(DHHVal,MATCH(CtryCode&amp;".distn.bsh."&amp;AG$10&amp;$E239&amp;AG$9&amp;AG$11,DHHKey,0),MATCH($D239,DHHVar,0))</f>
        <v>0.1543015145423073</v>
      </c>
      <c r="AH239" s="203">
        <f>INDEX(DHHVal,MATCH(CtryCode&amp;".distn.bsh."&amp;AH$10&amp;$E239&amp;AH$9&amp;AH$11,DHHKey,0),MATCH($D239,DHHVar,0))</f>
        <v>0.1511717167761083</v>
      </c>
      <c r="AI239" s="203">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8">
        <f>INDEX(DHHVal,MATCH(CtryCode&amp;".distn.bsh."&amp;L$10&amp;$E240&amp;L$9&amp;L$11,DHHKey,0),MATCH($D240,DHHVar,0))</f>
        <v>0.4497689184843572</v>
      </c>
      <c r="M240" s="203">
        <f>INDEX(DHHVal,MATCH(CtryCode&amp;".distn.bsh."&amp;M$10&amp;$E240&amp;M$9&amp;M$11,DHHKey,0),MATCH($D240,DHHVar,0))</f>
        <v>0.2935787736782779</v>
      </c>
      <c r="N240" s="203">
        <f>INDEX(DHHVal,MATCH(CtryCode&amp;".distn.bsh."&amp;N$10&amp;$E240&amp;N$9&amp;N$11,DHHKey,0),MATCH($D240,DHHVar,0))</f>
        <v>0.3522162357272047</v>
      </c>
      <c r="O240" s="203">
        <f>INDEX(DHHVal,MATCH(CtryCode&amp;".distn.bsh."&amp;O$10&amp;$E240&amp;O$9&amp;O$11,DHHKey,0),MATCH($D240,DHHVar,0))</f>
        <v>0.4283288858579013</v>
      </c>
      <c r="P240" s="203">
        <f>INDEX(DHHVal,MATCH(CtryCode&amp;".distn.bsh."&amp;P$10&amp;$E240&amp;P$9&amp;P$11,DHHKey,0),MATCH($D240,DHHVar,0))</f>
        <v>0.5151962121328696</v>
      </c>
      <c r="Q240" s="203">
        <f>INDEX(DHHVal,MATCH(CtryCode&amp;".distn.bsh."&amp;Q$10&amp;$E240&amp;Q$9&amp;Q$11,DHHKey,0),MATCH($D240,DHHVar,0))</f>
        <v>0.4319122315642459</v>
      </c>
      <c r="R240" s="203">
        <f>INDEX(DHHVal,MATCH(CtryCode&amp;".distn.bsh."&amp;R$10&amp;$E240&amp;R$9&amp;R$11,DHHKey,0),MATCH($D240,DHHVar,0))</f>
        <v>0.4955293041734015</v>
      </c>
      <c r="S240" s="203">
        <f>INDEX(DHHVal,MATCH(CtryCode&amp;".distn.bsh."&amp;S$10&amp;$E240&amp;S$9&amp;S$11,DHHKey,0),MATCH($D240,DHHVar,0))</f>
        <v>0.5520274975114285</v>
      </c>
      <c r="T240" s="203">
        <f>INDEX(DHHVal,MATCH(CtryCode&amp;".distn.bsh."&amp;T$10&amp;$E240&amp;T$9&amp;T$11,DHHKey,0),MATCH($D240,DHHVar,0))</f>
        <v>0.6472880821035882</v>
      </c>
      <c r="U240" s="203">
        <f>INDEX(DHHVal,MATCH(CtryCode&amp;".distn.bsh."&amp;U$10&amp;$E240&amp;U$9&amp;U$11,DHHKey,0),MATCH($D240,DHHVar,0))</f>
        <v>0.5666779719401583</v>
      </c>
      <c r="V240" s="203">
        <f>INDEX(DHHVal,MATCH(CtryCode&amp;".distn.bsh."&amp;V$10&amp;$E240&amp;V$9&amp;V$11,DHHKey,0),MATCH($D240,DHHVar,0))</f>
        <v>0.5140425355473189</v>
      </c>
      <c r="W240" s="207" t="str">
        <f>IF(X$5=K$5,SUM(Y240:AI240)-SUM(L240:V240),"")</f>
        <v/>
      </c>
      <c r="X240" s="9" t="str">
        <f>LOWER(CtryCode)&amp;".distn."&amp;$A240&amp;IF($B240="","","."&amp;$B240)&amp;IF($C240="","",".dec."&amp;$C240)&amp;"."&amp;X$5</f>
        <v>egy.distn.bsh.gso.dec.rur.2</v>
      </c>
      <c r="Y240" s="208">
        <f>INDEX(DHHVal,MATCH(CtryCode&amp;".distn.bsh."&amp;Y$10&amp;$E240&amp;Y$9&amp;Y$11,DHHKey,0),MATCH($D240,DHHVar,0))</f>
        <v>0.4497689184843572</v>
      </c>
      <c r="Z240" s="203">
        <f>INDEX(DHHVal,MATCH(CtryCode&amp;".distn.bsh."&amp;Z$10&amp;$E240&amp;Z$9&amp;Z$11,DHHKey,0),MATCH($D240,DHHVar,0))</f>
        <v>0.2935787736782779</v>
      </c>
      <c r="AA240" s="203">
        <f>INDEX(DHHVal,MATCH(CtryCode&amp;".distn.bsh."&amp;AA$10&amp;$E240&amp;AA$9&amp;AA$11,DHHKey,0),MATCH($D240,DHHVar,0))</f>
        <v>0.3522162357272047</v>
      </c>
      <c r="AB240" s="203">
        <f>INDEX(DHHVal,MATCH(CtryCode&amp;".distn.bsh."&amp;AB$10&amp;$E240&amp;AB$9&amp;AB$11,DHHKey,0),MATCH($D240,DHHVar,0))</f>
        <v>0.4283288858579013</v>
      </c>
      <c r="AC240" s="203">
        <f>INDEX(DHHVal,MATCH(CtryCode&amp;".distn.bsh."&amp;AC$10&amp;$E240&amp;AC$9&amp;AC$11,DHHKey,0),MATCH($D240,DHHVar,0))</f>
        <v>0.5151962121328696</v>
      </c>
      <c r="AD240" s="203">
        <f>INDEX(DHHVal,MATCH(CtryCode&amp;".distn.bsh."&amp;AD$10&amp;$E240&amp;AD$9&amp;AD$11,DHHKey,0),MATCH($D240,DHHVar,0))</f>
        <v>0.4319122315642459</v>
      </c>
      <c r="AE240" s="203">
        <f>INDEX(DHHVal,MATCH(CtryCode&amp;".distn.bsh."&amp;AE$10&amp;$E240&amp;AE$9&amp;AE$11,DHHKey,0),MATCH($D240,DHHVar,0))</f>
        <v>0.4955293041734015</v>
      </c>
      <c r="AF240" s="203">
        <f>INDEX(DHHVal,MATCH(CtryCode&amp;".distn.bsh."&amp;AF$10&amp;$E240&amp;AF$9&amp;AF$11,DHHKey,0),MATCH($D240,DHHVar,0))</f>
        <v>0.5520274975114285</v>
      </c>
      <c r="AG240" s="203">
        <f>INDEX(DHHVal,MATCH(CtryCode&amp;".distn.bsh."&amp;AG$10&amp;$E240&amp;AG$9&amp;AG$11,DHHKey,0),MATCH($D240,DHHVar,0))</f>
        <v>0.6472880821035882</v>
      </c>
      <c r="AH240" s="203">
        <f>INDEX(DHHVal,MATCH(CtryCode&amp;".distn.bsh."&amp;AH$10&amp;$E240&amp;AH$9&amp;AH$11,DHHKey,0),MATCH($D240,DHHVar,0))</f>
        <v>0.5666779719401583</v>
      </c>
      <c r="AI240" s="203">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8">
        <f>INDEX(DHHVal,MATCH(CtryCode&amp;".distn.bsh."&amp;L$10&amp;$E241&amp;L$9&amp;L$11,DHHKey,0),MATCH($D241,DHHVar,0))</f>
        <v>0.0</v>
      </c>
      <c r="M241" s="203">
        <f>INDEX(DHHVal,MATCH(CtryCode&amp;".distn.bsh."&amp;M$10&amp;$E241&amp;M$9&amp;M$11,DHHKey,0),MATCH($D241,DHHVar,0))</f>
        <v>0.0</v>
      </c>
      <c r="N241" s="203">
        <f>INDEX(DHHVal,MATCH(CtryCode&amp;".distn.bsh."&amp;N$10&amp;$E241&amp;N$9&amp;N$11,DHHKey,0),MATCH($D241,DHHVar,0))</f>
        <v>0.0</v>
      </c>
      <c r="O241" s="203">
        <f>INDEX(DHHVal,MATCH(CtryCode&amp;".distn.bsh."&amp;O$10&amp;$E241&amp;O$9&amp;O$11,DHHKey,0),MATCH($D241,DHHVar,0))</f>
        <v>0.0</v>
      </c>
      <c r="P241" s="203">
        <f>INDEX(DHHVal,MATCH(CtryCode&amp;".distn.bsh."&amp;P$10&amp;$E241&amp;P$9&amp;P$11,DHHKey,0),MATCH($D241,DHHVar,0))</f>
        <v>0.0</v>
      </c>
      <c r="Q241" s="203">
        <f>INDEX(DHHVal,MATCH(CtryCode&amp;".distn.bsh."&amp;Q$10&amp;$E241&amp;Q$9&amp;Q$11,DHHKey,0),MATCH($D241,DHHVar,0))</f>
        <v>0.0</v>
      </c>
      <c r="R241" s="203">
        <f>INDEX(DHHVal,MATCH(CtryCode&amp;".distn.bsh."&amp;R$10&amp;$E241&amp;R$9&amp;R$11,DHHKey,0),MATCH($D241,DHHVar,0))</f>
        <v>0.0</v>
      </c>
      <c r="S241" s="203">
        <f>INDEX(DHHVal,MATCH(CtryCode&amp;".distn.bsh."&amp;S$10&amp;$E241&amp;S$9&amp;S$11,DHHKey,0),MATCH($D241,DHHVar,0))</f>
        <v>0.0</v>
      </c>
      <c r="T241" s="203">
        <f>INDEX(DHHVal,MATCH(CtryCode&amp;".distn.bsh."&amp;T$10&amp;$E241&amp;T$9&amp;T$11,DHHKey,0),MATCH($D241,DHHVar,0))</f>
        <v>0.0</v>
      </c>
      <c r="U241" s="203">
        <f>INDEX(DHHVal,MATCH(CtryCode&amp;".distn.bsh."&amp;U$10&amp;$E241&amp;U$9&amp;U$11,DHHKey,0),MATCH($D241,DHHVar,0))</f>
        <v>0.0</v>
      </c>
      <c r="V241" s="203">
        <f>INDEX(DHHVal,MATCH(CtryCode&amp;".distn.bsh."&amp;V$10&amp;$E241&amp;V$9&amp;V$11,DHHKey,0),MATCH($D241,DHHVar,0))</f>
        <v>0.0</v>
      </c>
      <c r="W241" s="207" t="str">
        <f>IF(X$5=K$5,SUM(Y241:AI241)-SUM(L241:V241),"")</f>
        <v/>
      </c>
      <c r="X241" s="9" t="str">
        <f>LOWER(CtryCode)&amp;".distn."&amp;$A241&amp;IF($B241="","","."&amp;$B241)&amp;IF($C241="","",".dec."&amp;$C241)&amp;"."&amp;X$5</f>
        <v>egy.distn.bsh.die.dec.rur.2</v>
      </c>
      <c r="Y241" s="208">
        <f>INDEX(DHHVal,MATCH(CtryCode&amp;".distn.bsh."&amp;Y$10&amp;$E241&amp;Y$9&amp;Y$11,DHHKey,0),MATCH($D241,DHHVar,0))</f>
        <v>0.0</v>
      </c>
      <c r="Z241" s="203">
        <f>INDEX(DHHVal,MATCH(CtryCode&amp;".distn.bsh."&amp;Z$10&amp;$E241&amp;Z$9&amp;Z$11,DHHKey,0),MATCH($D241,DHHVar,0))</f>
        <v>0.0</v>
      </c>
      <c r="AA241" s="203">
        <f>INDEX(DHHVal,MATCH(CtryCode&amp;".distn.bsh."&amp;AA$10&amp;$E241&amp;AA$9&amp;AA$11,DHHKey,0),MATCH($D241,DHHVar,0))</f>
        <v>0.0</v>
      </c>
      <c r="AB241" s="203">
        <f>INDEX(DHHVal,MATCH(CtryCode&amp;".distn.bsh."&amp;AB$10&amp;$E241&amp;AB$9&amp;AB$11,DHHKey,0),MATCH($D241,DHHVar,0))</f>
        <v>0.0</v>
      </c>
      <c r="AC241" s="203">
        <f>INDEX(DHHVal,MATCH(CtryCode&amp;".distn.bsh."&amp;AC$10&amp;$E241&amp;AC$9&amp;AC$11,DHHKey,0),MATCH($D241,DHHVar,0))</f>
        <v>0.0</v>
      </c>
      <c r="AD241" s="203">
        <f>INDEX(DHHVal,MATCH(CtryCode&amp;".distn.bsh."&amp;AD$10&amp;$E241&amp;AD$9&amp;AD$11,DHHKey,0),MATCH($D241,DHHVar,0))</f>
        <v>0.0</v>
      </c>
      <c r="AE241" s="203">
        <f>INDEX(DHHVal,MATCH(CtryCode&amp;".distn.bsh."&amp;AE$10&amp;$E241&amp;AE$9&amp;AE$11,DHHKey,0),MATCH($D241,DHHVar,0))</f>
        <v>0.0</v>
      </c>
      <c r="AF241" s="203">
        <f>INDEX(DHHVal,MATCH(CtryCode&amp;".distn.bsh."&amp;AF$10&amp;$E241&amp;AF$9&amp;AF$11,DHHKey,0),MATCH($D241,DHHVar,0))</f>
        <v>0.0</v>
      </c>
      <c r="AG241" s="203">
        <f>INDEX(DHHVal,MATCH(CtryCode&amp;".distn.bsh."&amp;AG$10&amp;$E241&amp;AG$9&amp;AG$11,DHHKey,0),MATCH($D241,DHHVar,0))</f>
        <v>0.0</v>
      </c>
      <c r="AH241" s="203">
        <f>INDEX(DHHVal,MATCH(CtryCode&amp;".distn.bsh."&amp;AH$10&amp;$E241&amp;AH$9&amp;AH$11,DHHKey,0),MATCH($D241,DHHVar,0))</f>
        <v>0.0</v>
      </c>
      <c r="AI241" s="203">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8">
        <f>INDEX(DHHVal,MATCH(CtryCode&amp;".distn.bsh."&amp;L$10&amp;$E242&amp;L$9&amp;L$11,DHHKey,0),MATCH($D242,DHHVar,0))</f>
        <v>4.223981573988122e-05</v>
      </c>
      <c r="M242" s="203">
        <f>INDEX(DHHVal,MATCH(CtryCode&amp;".distn.bsh."&amp;M$10&amp;$E242&amp;M$9&amp;M$11,DHHKey,0),MATCH($D242,DHHVar,0))</f>
        <v>3.226307178908097e-05</v>
      </c>
      <c r="N242" s="203">
        <f>INDEX(DHHVal,MATCH(CtryCode&amp;".distn.bsh."&amp;N$10&amp;$E242&amp;N$9&amp;N$11,DHHKey,0),MATCH($D242,DHHVar,0))</f>
        <v>0.0</v>
      </c>
      <c r="O242" s="203">
        <f>INDEX(DHHVal,MATCH(CtryCode&amp;".distn.bsh."&amp;O$10&amp;$E242&amp;O$9&amp;O$11,DHHKey,0),MATCH($D242,DHHVar,0))</f>
        <v>2.182520812899586e-05</v>
      </c>
      <c r="P242" s="203">
        <f>INDEX(DHHVal,MATCH(CtryCode&amp;".distn.bsh."&amp;P$10&amp;$E242&amp;P$9&amp;P$11,DHHKey,0),MATCH($D242,DHHVar,0))</f>
        <v>0.0</v>
      </c>
      <c r="Q242" s="203">
        <f>INDEX(DHHVal,MATCH(CtryCode&amp;".distn.bsh."&amp;Q$10&amp;$E242&amp;Q$9&amp;Q$11,DHHKey,0),MATCH($D242,DHHVar,0))</f>
        <v>0.0001198124434142994</v>
      </c>
      <c r="R242" s="203">
        <f>INDEX(DHHVal,MATCH(CtryCode&amp;".distn.bsh."&amp;R$10&amp;$E242&amp;R$9&amp;R$11,DHHKey,0),MATCH($D242,DHHVar,0))</f>
        <v>6.521102724818561e-05</v>
      </c>
      <c r="S242" s="203">
        <f>INDEX(DHHVal,MATCH(CtryCode&amp;".distn.bsh."&amp;S$10&amp;$E242&amp;S$9&amp;S$11,DHHKey,0),MATCH($D242,DHHVar,0))</f>
        <v>0.0</v>
      </c>
      <c r="T242" s="203">
        <f>INDEX(DHHVal,MATCH(CtryCode&amp;".distn.bsh."&amp;T$10&amp;$E242&amp;T$9&amp;T$11,DHHKey,0),MATCH($D242,DHHVar,0))</f>
        <v>0.0</v>
      </c>
      <c r="U242" s="203">
        <f>INDEX(DHHVal,MATCH(CtryCode&amp;".distn.bsh."&amp;U$10&amp;$E242&amp;U$9&amp;U$11,DHHKey,0),MATCH($D242,DHHVar,0))</f>
        <v>4.2260843611078e-05</v>
      </c>
      <c r="V242" s="203">
        <f>INDEX(DHHVal,MATCH(CtryCode&amp;".distn.bsh."&amp;V$10&amp;$E242&amp;V$9&amp;V$11,DHHKey,0),MATCH($D242,DHHVar,0))</f>
        <v>0.000156143413429823</v>
      </c>
      <c r="W242" s="207" t="str">
        <f>IF(X$5=K$5,SUM(Y242:AI242)-SUM(L242:V242),"")</f>
        <v/>
      </c>
      <c r="X242" s="9" t="str">
        <f>LOWER(CtryCode)&amp;".distn."&amp;$A242&amp;IF($B242="","","."&amp;$B242)&amp;IF($C242="","",".dec."&amp;$C242)&amp;"."&amp;X$5</f>
        <v>egy.distn.bsh.ker.dec.rur.2</v>
      </c>
      <c r="Y242" s="208">
        <f>INDEX(DHHVal,MATCH(CtryCode&amp;".distn.bsh."&amp;Y$10&amp;$E242&amp;Y$9&amp;Y$11,DHHKey,0),MATCH($D242,DHHVar,0))</f>
        <v>4.223981573988122e-05</v>
      </c>
      <c r="Z242" s="203">
        <f>INDEX(DHHVal,MATCH(CtryCode&amp;".distn.bsh."&amp;Z$10&amp;$E242&amp;Z$9&amp;Z$11,DHHKey,0),MATCH($D242,DHHVar,0))</f>
        <v>3.226307178908097e-05</v>
      </c>
      <c r="AA242" s="203">
        <f>INDEX(DHHVal,MATCH(CtryCode&amp;".distn.bsh."&amp;AA$10&amp;$E242&amp;AA$9&amp;AA$11,DHHKey,0),MATCH($D242,DHHVar,0))</f>
        <v>0.0</v>
      </c>
      <c r="AB242" s="203">
        <f>INDEX(DHHVal,MATCH(CtryCode&amp;".distn.bsh."&amp;AB$10&amp;$E242&amp;AB$9&amp;AB$11,DHHKey,0),MATCH($D242,DHHVar,0))</f>
        <v>2.182520812899586e-05</v>
      </c>
      <c r="AC242" s="203">
        <f>INDEX(DHHVal,MATCH(CtryCode&amp;".distn.bsh."&amp;AC$10&amp;$E242&amp;AC$9&amp;AC$11,DHHKey,0),MATCH($D242,DHHVar,0))</f>
        <v>0.0</v>
      </c>
      <c r="AD242" s="203">
        <f>INDEX(DHHVal,MATCH(CtryCode&amp;".distn.bsh."&amp;AD$10&amp;$E242&amp;AD$9&amp;AD$11,DHHKey,0),MATCH($D242,DHHVar,0))</f>
        <v>0.0001198124434142994</v>
      </c>
      <c r="AE242" s="203">
        <f>INDEX(DHHVal,MATCH(CtryCode&amp;".distn.bsh."&amp;AE$10&amp;$E242&amp;AE$9&amp;AE$11,DHHKey,0),MATCH($D242,DHHVar,0))</f>
        <v>6.521102724818561e-05</v>
      </c>
      <c r="AF242" s="203">
        <f>INDEX(DHHVal,MATCH(CtryCode&amp;".distn.bsh."&amp;AF$10&amp;$E242&amp;AF$9&amp;AF$11,DHHKey,0),MATCH($D242,DHHVar,0))</f>
        <v>0.0</v>
      </c>
      <c r="AG242" s="203">
        <f>INDEX(DHHVal,MATCH(CtryCode&amp;".distn.bsh."&amp;AG$10&amp;$E242&amp;AG$9&amp;AG$11,DHHKey,0),MATCH($D242,DHHVar,0))</f>
        <v>0.0</v>
      </c>
      <c r="AH242" s="203">
        <f>INDEX(DHHVal,MATCH(CtryCode&amp;".distn.bsh."&amp;AH$10&amp;$E242&amp;AH$9&amp;AH$11,DHHKey,0),MATCH($D242,DHHVar,0))</f>
        <v>4.2260843611078e-05</v>
      </c>
      <c r="AI242" s="203">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8">
        <f>INDEX(DHHVal,MATCH(CtryCode&amp;".distn.bsh."&amp;L$10&amp;$E243&amp;L$9&amp;L$11,DHHKey,0),MATCH($D243,DHHVar,0))</f>
        <v>2.234974380926812</v>
      </c>
      <c r="M243" s="203">
        <f>INDEX(DHHVal,MATCH(CtryCode&amp;".distn.bsh."&amp;M$10&amp;$E243&amp;M$9&amp;M$11,DHHKey,0),MATCH($D243,DHHVar,0))</f>
        <v>3.061583601843167</v>
      </c>
      <c r="N243" s="203">
        <f>INDEX(DHHVal,MATCH(CtryCode&amp;".distn.bsh."&amp;N$10&amp;$E243&amp;N$9&amp;N$11,DHHKey,0),MATCH($D243,DHHVar,0))</f>
        <v>2.588143361328239</v>
      </c>
      <c r="O243" s="203">
        <f>INDEX(DHHVal,MATCH(CtryCode&amp;".distn.bsh."&amp;O$10&amp;$E243&amp;O$9&amp;O$11,DHHKey,0),MATCH($D243,DHHVar,0))</f>
        <v>2.473604974051363</v>
      </c>
      <c r="P243" s="203">
        <f>INDEX(DHHVal,MATCH(CtryCode&amp;".distn.bsh."&amp;P$10&amp;$E243&amp;P$9&amp;P$11,DHHKey,0),MATCH($D243,DHHVar,0))</f>
        <v>2.49377340645113</v>
      </c>
      <c r="Q243" s="203">
        <f>INDEX(DHHVal,MATCH(CtryCode&amp;".distn.bsh."&amp;Q$10&amp;$E243&amp;Q$9&amp;Q$11,DHHKey,0),MATCH($D243,DHHVar,0))</f>
        <v>2.336970117701812</v>
      </c>
      <c r="R243" s="203">
        <f>INDEX(DHHVal,MATCH(CtryCode&amp;".distn.bsh."&amp;R$10&amp;$E243&amp;R$9&amp;R$11,DHHKey,0),MATCH($D243,DHHVar,0))</f>
        <v>2.071295635906104</v>
      </c>
      <c r="S243" s="203">
        <f>INDEX(DHHVal,MATCH(CtryCode&amp;".distn.bsh."&amp;S$10&amp;$E243&amp;S$9&amp;S$11,DHHKey,0),MATCH($D243,DHHVar,0))</f>
        <v>1.998200470834532</v>
      </c>
      <c r="T243" s="203">
        <f>INDEX(DHHVal,MATCH(CtryCode&amp;".distn.bsh."&amp;T$10&amp;$E243&amp;T$9&amp;T$11,DHHKey,0),MATCH($D243,DHHVar,0))</f>
        <v>2.169912448592076</v>
      </c>
      <c r="U243" s="203">
        <f>INDEX(DHHVal,MATCH(CtryCode&amp;".distn.bsh."&amp;U$10&amp;$E243&amp;U$9&amp;U$11,DHHKey,0),MATCH($D243,DHHVar,0))</f>
        <v>2.268973853630599</v>
      </c>
      <c r="V243" s="203">
        <f>INDEX(DHHVal,MATCH(CtryCode&amp;".distn.bsh."&amp;V$10&amp;$E243&amp;V$9&amp;V$11,DHHKey,0),MATCH($D243,DHHVar,0))</f>
        <v>2.199350736284317</v>
      </c>
      <c r="W243" s="207" t="str">
        <f>IF(X$5=K$5,SUM(Y243:AI243)-SUM(L243:V243),"")</f>
        <v/>
      </c>
      <c r="X243" s="9" t="str">
        <f>LOWER(CtryCode)&amp;".distn."&amp;$A243&amp;IF($B243="","","."&amp;$B243)&amp;IF($C243="","",".dec."&amp;$C243)&amp;"."&amp;X$5</f>
        <v>egy.distn.bsh.lpg.dec.rur.2</v>
      </c>
      <c r="Y243" s="208">
        <f>INDEX(DHHVal,MATCH(CtryCode&amp;".distn.bsh."&amp;Y$10&amp;$E243&amp;Y$9&amp;Y$11,DHHKey,0),MATCH($D243,DHHVar,0))</f>
        <v>2.234974380926812</v>
      </c>
      <c r="Z243" s="203">
        <f>INDEX(DHHVal,MATCH(CtryCode&amp;".distn.bsh."&amp;Z$10&amp;$E243&amp;Z$9&amp;Z$11,DHHKey,0),MATCH($D243,DHHVar,0))</f>
        <v>3.061583601843167</v>
      </c>
      <c r="AA243" s="203">
        <f>INDEX(DHHVal,MATCH(CtryCode&amp;".distn.bsh."&amp;AA$10&amp;$E243&amp;AA$9&amp;AA$11,DHHKey,0),MATCH($D243,DHHVar,0))</f>
        <v>2.588143361328239</v>
      </c>
      <c r="AB243" s="203">
        <f>INDEX(DHHVal,MATCH(CtryCode&amp;".distn.bsh."&amp;AB$10&amp;$E243&amp;AB$9&amp;AB$11,DHHKey,0),MATCH($D243,DHHVar,0))</f>
        <v>2.473604974051363</v>
      </c>
      <c r="AC243" s="203">
        <f>INDEX(DHHVal,MATCH(CtryCode&amp;".distn.bsh."&amp;AC$10&amp;$E243&amp;AC$9&amp;AC$11,DHHKey,0),MATCH($D243,DHHVar,0))</f>
        <v>2.49377340645113</v>
      </c>
      <c r="AD243" s="203">
        <f>INDEX(DHHVal,MATCH(CtryCode&amp;".distn.bsh."&amp;AD$10&amp;$E243&amp;AD$9&amp;AD$11,DHHKey,0),MATCH($D243,DHHVar,0))</f>
        <v>2.336970117701812</v>
      </c>
      <c r="AE243" s="203">
        <f>INDEX(DHHVal,MATCH(CtryCode&amp;".distn.bsh."&amp;AE$10&amp;$E243&amp;AE$9&amp;AE$11,DHHKey,0),MATCH($D243,DHHVar,0))</f>
        <v>2.071295635906104</v>
      </c>
      <c r="AF243" s="203">
        <f>INDEX(DHHVal,MATCH(CtryCode&amp;".distn.bsh."&amp;AF$10&amp;$E243&amp;AF$9&amp;AF$11,DHHKey,0),MATCH($D243,DHHVar,0))</f>
        <v>1.998200470834532</v>
      </c>
      <c r="AG243" s="203">
        <f>INDEX(DHHVal,MATCH(CtryCode&amp;".distn.bsh."&amp;AG$10&amp;$E243&amp;AG$9&amp;AG$11,DHHKey,0),MATCH($D243,DHHVar,0))</f>
        <v>2.169912448592076</v>
      </c>
      <c r="AH243" s="203">
        <f>INDEX(DHHVal,MATCH(CtryCode&amp;".distn.bsh."&amp;AH$10&amp;$E243&amp;AH$9&amp;AH$11,DHHKey,0),MATCH($D243,DHHVar,0))</f>
        <v>2.268973853630599</v>
      </c>
      <c r="AI243" s="203">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8">
        <f>INDEX(DHHVal,MATCH(CtryCode&amp;".distn.bsh."&amp;L$10&amp;$E244&amp;L$9&amp;L$11,DHHKey,0),MATCH($D244,DHHVar,0))</f>
        <v>1.752528007381251</v>
      </c>
      <c r="M244" s="203">
        <f>INDEX(DHHVal,MATCH(CtryCode&amp;".distn.bsh."&amp;M$10&amp;$E244&amp;M$9&amp;M$11,DHHKey,0),MATCH($D244,DHHVar,0))</f>
        <v>1.854347044927382</v>
      </c>
      <c r="N244" s="203">
        <f>INDEX(DHHVal,MATCH(CtryCode&amp;".distn.bsh."&amp;N$10&amp;$E244&amp;N$9&amp;N$11,DHHKey,0),MATCH($D244,DHHVar,0))</f>
        <v>1.779018624913826</v>
      </c>
      <c r="O244" s="203">
        <f>INDEX(DHHVal,MATCH(CtryCode&amp;".distn.bsh."&amp;O$10&amp;$E244&amp;O$9&amp;O$11,DHHKey,0),MATCH($D244,DHHVar,0))</f>
        <v>1.773234423389277</v>
      </c>
      <c r="P244" s="203">
        <f>INDEX(DHHVal,MATCH(CtryCode&amp;".distn.bsh."&amp;P$10&amp;$E244&amp;P$9&amp;P$11,DHHKey,0),MATCH($D244,DHHVar,0))</f>
        <v>1.789248141039326</v>
      </c>
      <c r="Q244" s="203">
        <f>INDEX(DHHVal,MATCH(CtryCode&amp;".distn.bsh."&amp;Q$10&amp;$E244&amp;Q$9&amp;Q$11,DHHKey,0),MATCH($D244,DHHVar,0))</f>
        <v>1.737541916479132</v>
      </c>
      <c r="R244" s="203">
        <f>INDEX(DHHVal,MATCH(CtryCode&amp;".distn.bsh."&amp;R$10&amp;$E244&amp;R$9&amp;R$11,DHHKey,0),MATCH($D244,DHHVar,0))</f>
        <v>1.77306569035091</v>
      </c>
      <c r="S244" s="203">
        <f>INDEX(DHHVal,MATCH(CtryCode&amp;".distn.bsh."&amp;S$10&amp;$E244&amp;S$9&amp;S$11,DHHKey,0),MATCH($D244,DHHVar,0))</f>
        <v>1.942523041894576</v>
      </c>
      <c r="T244" s="203">
        <f>INDEX(DHHVal,MATCH(CtryCode&amp;".distn.bsh."&amp;T$10&amp;$E244&amp;T$9&amp;T$11,DHHKey,0),MATCH($D244,DHHVar,0))</f>
        <v>1.795842894400991</v>
      </c>
      <c r="U244" s="203">
        <f>INDEX(DHHVal,MATCH(CtryCode&amp;".distn.bsh."&amp;U$10&amp;$E244&amp;U$9&amp;U$11,DHHKey,0),MATCH($D244,DHHVar,0))</f>
        <v>1.723677929200712</v>
      </c>
      <c r="V244" s="203">
        <f>INDEX(DHHVal,MATCH(CtryCode&amp;".distn.bsh."&amp;V$10&amp;$E244&amp;V$9&amp;V$11,DHHKey,0),MATCH($D244,DHHVar,0))</f>
        <v>1.973870759483221</v>
      </c>
      <c r="W244" s="207" t="str">
        <f>IF(X$5=K$5,SUM(Y244:AI244)-SUM(L244:V244),"")</f>
        <v/>
      </c>
      <c r="X244" s="9" t="str">
        <f>LOWER(CtryCode)&amp;".distn."&amp;$A244&amp;IF($B244="","","."&amp;$B244)&amp;IF($C244="","",".dec."&amp;$C244)&amp;"."&amp;X$5</f>
        <v>egy.distn.bsh.app.dec.rur.2</v>
      </c>
      <c r="Y244" s="208">
        <f>INDEX(DHHVal,MATCH(CtryCode&amp;".distn.bsh."&amp;Y$10&amp;$E244&amp;Y$9&amp;Y$11,DHHKey,0),MATCH($D244,DHHVar,0))</f>
        <v>1.752528007381251</v>
      </c>
      <c r="Z244" s="203">
        <f>INDEX(DHHVal,MATCH(CtryCode&amp;".distn.bsh."&amp;Z$10&amp;$E244&amp;Z$9&amp;Z$11,DHHKey,0),MATCH($D244,DHHVar,0))</f>
        <v>1.854347044927382</v>
      </c>
      <c r="AA244" s="203">
        <f>INDEX(DHHVal,MATCH(CtryCode&amp;".distn.bsh."&amp;AA$10&amp;$E244&amp;AA$9&amp;AA$11,DHHKey,0),MATCH($D244,DHHVar,0))</f>
        <v>1.779018624913826</v>
      </c>
      <c r="AB244" s="203">
        <f>INDEX(DHHVal,MATCH(CtryCode&amp;".distn.bsh."&amp;AB$10&amp;$E244&amp;AB$9&amp;AB$11,DHHKey,0),MATCH($D244,DHHVar,0))</f>
        <v>1.773234423389277</v>
      </c>
      <c r="AC244" s="203">
        <f>INDEX(DHHVal,MATCH(CtryCode&amp;".distn.bsh."&amp;AC$10&amp;$E244&amp;AC$9&amp;AC$11,DHHKey,0),MATCH($D244,DHHVar,0))</f>
        <v>1.789248141039326</v>
      </c>
      <c r="AD244" s="203">
        <f>INDEX(DHHVal,MATCH(CtryCode&amp;".distn.bsh."&amp;AD$10&amp;$E244&amp;AD$9&amp;AD$11,DHHKey,0),MATCH($D244,DHHVar,0))</f>
        <v>1.737541916479132</v>
      </c>
      <c r="AE244" s="203">
        <f>INDEX(DHHVal,MATCH(CtryCode&amp;".distn.bsh."&amp;AE$10&amp;$E244&amp;AE$9&amp;AE$11,DHHKey,0),MATCH($D244,DHHVar,0))</f>
        <v>1.77306569035091</v>
      </c>
      <c r="AF244" s="203">
        <f>INDEX(DHHVal,MATCH(CtryCode&amp;".distn.bsh."&amp;AF$10&amp;$E244&amp;AF$9&amp;AF$11,DHHKey,0),MATCH($D244,DHHVar,0))</f>
        <v>1.942523041894576</v>
      </c>
      <c r="AG244" s="203">
        <f>INDEX(DHHVal,MATCH(CtryCode&amp;".distn.bsh."&amp;AG$10&amp;$E244&amp;AG$9&amp;AG$11,DHHKey,0),MATCH($D244,DHHVar,0))</f>
        <v>1.795842894400991</v>
      </c>
      <c r="AH244" s="203">
        <f>INDEX(DHHVal,MATCH(CtryCode&amp;".distn.bsh."&amp;AH$10&amp;$E244&amp;AH$9&amp;AH$11,DHHKey,0),MATCH($D244,DHHVar,0))</f>
        <v>1.723677929200712</v>
      </c>
      <c r="AI244" s="203">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8">
        <f>INDEX(DHHVal,MATCH(CtryCode&amp;".distn.bsh."&amp;L$10&amp;$E245&amp;L$9&amp;L$11,DHHKey,0),MATCH($D245,DHHVar,0))</f>
        <v>3.674874940184719</v>
      </c>
      <c r="M245" s="203">
        <f>INDEX(DHHVal,MATCH(CtryCode&amp;".distn.bsh."&amp;M$10&amp;$E245&amp;M$9&amp;M$11,DHHKey,0),MATCH($D245,DHHVar,0))</f>
        <v>4.40663884760715</v>
      </c>
      <c r="N245" s="203">
        <f>INDEX(DHHVal,MATCH(CtryCode&amp;".distn.bsh."&amp;N$10&amp;$E245&amp;N$9&amp;N$11,DHHKey,0),MATCH($D245,DHHVar,0))</f>
        <v>3.752472809713656</v>
      </c>
      <c r="O245" s="203">
        <f>INDEX(DHHVal,MATCH(CtryCode&amp;".distn.bsh."&amp;O$10&amp;$E245&amp;O$9&amp;O$11,DHHKey,0),MATCH($D245,DHHVar,0))</f>
        <v>3.608738925318266</v>
      </c>
      <c r="P245" s="203">
        <f>INDEX(DHHVal,MATCH(CtryCode&amp;".distn.bsh."&amp;P$10&amp;$E245&amp;P$9&amp;P$11,DHHKey,0),MATCH($D245,DHHVar,0))</f>
        <v>3.335730800524011</v>
      </c>
      <c r="Q245" s="203">
        <f>INDEX(DHHVal,MATCH(CtryCode&amp;".distn.bsh."&amp;Q$10&amp;$E245&amp;Q$9&amp;Q$11,DHHKey,0),MATCH($D245,DHHVar,0))</f>
        <v>3.522757305820729</v>
      </c>
      <c r="R245" s="203">
        <f>INDEX(DHHVal,MATCH(CtryCode&amp;".distn.bsh."&amp;R$10&amp;$E245&amp;R$9&amp;R$11,DHHKey,0),MATCH($D245,DHHVar,0))</f>
        <v>3.638521573828306</v>
      </c>
      <c r="S245" s="203">
        <f>INDEX(DHHVal,MATCH(CtryCode&amp;".distn.bsh."&amp;S$10&amp;$E245&amp;S$9&amp;S$11,DHHKey,0),MATCH($D245,DHHVar,0))</f>
        <v>3.755594710995555</v>
      </c>
      <c r="T245" s="203">
        <f>INDEX(DHHVal,MATCH(CtryCode&amp;".distn.bsh."&amp;T$10&amp;$E245&amp;T$9&amp;T$11,DHHKey,0),MATCH($D245,DHHVar,0))</f>
        <v>3.3528545851262</v>
      </c>
      <c r="U245" s="203">
        <f>INDEX(DHHVal,MATCH(CtryCode&amp;".distn.bsh."&amp;U$10&amp;$E245&amp;U$9&amp;U$11,DHHKey,0),MATCH($D245,DHHVar,0))</f>
        <v>3.546366057326316</v>
      </c>
      <c r="V245" s="203">
        <f>INDEX(DHHVal,MATCH(CtryCode&amp;".distn.bsh."&amp;V$10&amp;$E245&amp;V$9&amp;V$11,DHHKey,0),MATCH($D245,DHHVar,0))</f>
        <v>3.458001305238406</v>
      </c>
      <c r="W245" s="207" t="str">
        <f>IF(X$5=K$5,SUM(Y245:AI245)-SUM(L245:V245),"")</f>
        <v/>
      </c>
      <c r="X245" s="9" t="str">
        <f>LOWER(CtryCode)&amp;".distn."&amp;$A245&amp;IF($B245="","","."&amp;$B245)&amp;IF($C245="","",".dec."&amp;$C245)&amp;"."&amp;X$5</f>
        <v>egy.distn.bsh.che.dec.rur.2</v>
      </c>
      <c r="Y245" s="208">
        <f>INDEX(DHHVal,MATCH(CtryCode&amp;".distn.bsh."&amp;Y$10&amp;$E245&amp;Y$9&amp;Y$11,DHHKey,0),MATCH($D245,DHHVar,0))</f>
        <v>3.674874940184719</v>
      </c>
      <c r="Z245" s="203">
        <f>INDEX(DHHVal,MATCH(CtryCode&amp;".distn.bsh."&amp;Z$10&amp;$E245&amp;Z$9&amp;Z$11,DHHKey,0),MATCH($D245,DHHVar,0))</f>
        <v>4.40663884760715</v>
      </c>
      <c r="AA245" s="203">
        <f>INDEX(DHHVal,MATCH(CtryCode&amp;".distn.bsh."&amp;AA$10&amp;$E245&amp;AA$9&amp;AA$11,DHHKey,0),MATCH($D245,DHHVar,0))</f>
        <v>3.752472809713656</v>
      </c>
      <c r="AB245" s="203">
        <f>INDEX(DHHVal,MATCH(CtryCode&amp;".distn.bsh."&amp;AB$10&amp;$E245&amp;AB$9&amp;AB$11,DHHKey,0),MATCH($D245,DHHVar,0))</f>
        <v>3.608738925318266</v>
      </c>
      <c r="AC245" s="203">
        <f>INDEX(DHHVal,MATCH(CtryCode&amp;".distn.bsh."&amp;AC$10&amp;$E245&amp;AC$9&amp;AC$11,DHHKey,0),MATCH($D245,DHHVar,0))</f>
        <v>3.335730800524011</v>
      </c>
      <c r="AD245" s="203">
        <f>INDEX(DHHVal,MATCH(CtryCode&amp;".distn.bsh."&amp;AD$10&amp;$E245&amp;AD$9&amp;AD$11,DHHKey,0),MATCH($D245,DHHVar,0))</f>
        <v>3.522757305820729</v>
      </c>
      <c r="AE245" s="203">
        <f>INDEX(DHHVal,MATCH(CtryCode&amp;".distn.bsh."&amp;AE$10&amp;$E245&amp;AE$9&amp;AE$11,DHHKey,0),MATCH($D245,DHHVar,0))</f>
        <v>3.638521573828306</v>
      </c>
      <c r="AF245" s="203">
        <f>INDEX(DHHVal,MATCH(CtryCode&amp;".distn.bsh."&amp;AF$10&amp;$E245&amp;AF$9&amp;AF$11,DHHKey,0),MATCH($D245,DHHVar,0))</f>
        <v>3.755594710995555</v>
      </c>
      <c r="AG245" s="203">
        <f>INDEX(DHHVal,MATCH(CtryCode&amp;".distn.bsh."&amp;AG$10&amp;$E245&amp;AG$9&amp;AG$11,DHHKey,0),MATCH($D245,DHHVar,0))</f>
        <v>3.3528545851262</v>
      </c>
      <c r="AH245" s="203">
        <f>INDEX(DHHVal,MATCH(CtryCode&amp;".distn.bsh."&amp;AH$10&amp;$E245&amp;AH$9&amp;AH$11,DHHKey,0),MATCH($D245,DHHVar,0))</f>
        <v>3.546366057326316</v>
      </c>
      <c r="AI245" s="203">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8">
        <f>INDEX(DHHVal,MATCH(CtryCode&amp;".distn.bsh."&amp;L$10&amp;$E246&amp;L$9&amp;L$11,DHHKey,0),MATCH($D246,DHHVar,0))</f>
        <v>6.212016172291431</v>
      </c>
      <c r="M246" s="203">
        <f>INDEX(DHHVal,MATCH(CtryCode&amp;".distn.bsh."&amp;M$10&amp;$E246&amp;M$9&amp;M$11,DHHKey,0),MATCH($D246,DHHVar,0))</f>
        <v>5.712667363462887</v>
      </c>
      <c r="N246" s="203">
        <f>INDEX(DHHVal,MATCH(CtryCode&amp;".distn.bsh."&amp;N$10&amp;$E246&amp;N$9&amp;N$11,DHHKey,0),MATCH($D246,DHHVar,0))</f>
        <v>5.665641726276205</v>
      </c>
      <c r="O246" s="203">
        <f>INDEX(DHHVal,MATCH(CtryCode&amp;".distn.bsh."&amp;O$10&amp;$E246&amp;O$9&amp;O$11,DHHKey,0),MATCH($D246,DHHVar,0))</f>
        <v>6.026747772135105</v>
      </c>
      <c r="P246" s="203">
        <f>INDEX(DHHVal,MATCH(CtryCode&amp;".distn.bsh."&amp;P$10&amp;$E246&amp;P$9&amp;P$11,DHHKey,0),MATCH($D246,DHHVar,0))</f>
        <v>6.463971906796971</v>
      </c>
      <c r="Q246" s="203">
        <f>INDEX(DHHVal,MATCH(CtryCode&amp;".distn.bsh."&amp;Q$10&amp;$E246&amp;Q$9&amp;Q$11,DHHKey,0),MATCH($D246,DHHVar,0))</f>
        <v>6.592891885423596</v>
      </c>
      <c r="R246" s="203">
        <f>INDEX(DHHVal,MATCH(CtryCode&amp;".distn.bsh."&amp;R$10&amp;$E246&amp;R$9&amp;R$11,DHHKey,0),MATCH($D246,DHHVar,0))</f>
        <v>6.753925281246033</v>
      </c>
      <c r="S246" s="203">
        <f>INDEX(DHHVal,MATCH(CtryCode&amp;".distn.bsh."&amp;S$10&amp;$E246&amp;S$9&amp;S$11,DHHKey,0),MATCH($D246,DHHVar,0))</f>
        <v>6.6098806382427</v>
      </c>
      <c r="T246" s="203">
        <f>INDEX(DHHVal,MATCH(CtryCode&amp;".distn.bsh."&amp;T$10&amp;$E246&amp;T$9&amp;T$11,DHHKey,0),MATCH($D246,DHHVar,0))</f>
        <v>5.377272549403905</v>
      </c>
      <c r="U246" s="203">
        <f>INDEX(DHHVal,MATCH(CtryCode&amp;".distn.bsh."&amp;U$10&amp;$E246&amp;U$9&amp;U$11,DHHKey,0),MATCH($D246,DHHVar,0))</f>
        <v>5.240322320386866</v>
      </c>
      <c r="V246" s="203">
        <f>INDEX(DHHVal,MATCH(CtryCode&amp;".distn.bsh."&amp;V$10&amp;$E246&amp;V$9&amp;V$11,DHHKey,0),MATCH($D246,DHHVar,0))</f>
        <v>4.054116625406423</v>
      </c>
      <c r="W246" s="207" t="str">
        <f>IF(X$5=K$5,SUM(Y246:AI246)-SUM(L246:V246),"")</f>
        <v/>
      </c>
      <c r="X246" s="9" t="str">
        <f>LOWER(CtryCode)&amp;".distn."&amp;$A246&amp;IF($B246="","","."&amp;$B246)&amp;IF($C246="","",".dec."&amp;$C246)&amp;"."&amp;X$5</f>
        <v>egy.distn.bsh.clo.dec.rur.2</v>
      </c>
      <c r="Y246" s="208">
        <f>INDEX(DHHVal,MATCH(CtryCode&amp;".distn.bsh."&amp;Y$10&amp;$E246&amp;Y$9&amp;Y$11,DHHKey,0),MATCH($D246,DHHVar,0))</f>
        <v>6.212016172291431</v>
      </c>
      <c r="Z246" s="203">
        <f>INDEX(DHHVal,MATCH(CtryCode&amp;".distn.bsh."&amp;Z$10&amp;$E246&amp;Z$9&amp;Z$11,DHHKey,0),MATCH($D246,DHHVar,0))</f>
        <v>5.712667363462887</v>
      </c>
      <c r="AA246" s="203">
        <f>INDEX(DHHVal,MATCH(CtryCode&amp;".distn.bsh."&amp;AA$10&amp;$E246&amp;AA$9&amp;AA$11,DHHKey,0),MATCH($D246,DHHVar,0))</f>
        <v>5.665641726276205</v>
      </c>
      <c r="AB246" s="203">
        <f>INDEX(DHHVal,MATCH(CtryCode&amp;".distn.bsh."&amp;AB$10&amp;$E246&amp;AB$9&amp;AB$11,DHHKey,0),MATCH($D246,DHHVar,0))</f>
        <v>6.026747772135105</v>
      </c>
      <c r="AC246" s="203">
        <f>INDEX(DHHVal,MATCH(CtryCode&amp;".distn.bsh."&amp;AC$10&amp;$E246&amp;AC$9&amp;AC$11,DHHKey,0),MATCH($D246,DHHVar,0))</f>
        <v>6.463971906796971</v>
      </c>
      <c r="AD246" s="203">
        <f>INDEX(DHHVal,MATCH(CtryCode&amp;".distn.bsh."&amp;AD$10&amp;$E246&amp;AD$9&amp;AD$11,DHHKey,0),MATCH($D246,DHHVar,0))</f>
        <v>6.592891885423596</v>
      </c>
      <c r="AE246" s="203">
        <f>INDEX(DHHVal,MATCH(CtryCode&amp;".distn.bsh."&amp;AE$10&amp;$E246&amp;AE$9&amp;AE$11,DHHKey,0),MATCH($D246,DHHVar,0))</f>
        <v>6.753925281246033</v>
      </c>
      <c r="AF246" s="203">
        <f>INDEX(DHHVal,MATCH(CtryCode&amp;".distn.bsh."&amp;AF$10&amp;$E246&amp;AF$9&amp;AF$11,DHHKey,0),MATCH($D246,DHHVar,0))</f>
        <v>6.6098806382427</v>
      </c>
      <c r="AG246" s="203">
        <f>INDEX(DHHVal,MATCH(CtryCode&amp;".distn.bsh."&amp;AG$10&amp;$E246&amp;AG$9&amp;AG$11,DHHKey,0),MATCH($D246,DHHVar,0))</f>
        <v>5.377272549403905</v>
      </c>
      <c r="AH246" s="203">
        <f>INDEX(DHHVal,MATCH(CtryCode&amp;".distn.bsh."&amp;AH$10&amp;$E246&amp;AH$9&amp;AH$11,DHHKey,0),MATCH($D246,DHHVar,0))</f>
        <v>5.240322320386866</v>
      </c>
      <c r="AI246" s="203">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8">
        <f>INDEX(DHHVal,MATCH(CtryCode&amp;".distn.bsh."&amp;L$10&amp;$E247&amp;L$9&amp;L$11,DHHKey,0),MATCH($D247,DHHVar,0))</f>
        <v>2.345345361723089</v>
      </c>
      <c r="M247" s="203">
        <f>INDEX(DHHVal,MATCH(CtryCode&amp;".distn.bsh."&amp;M$10&amp;$E247&amp;M$9&amp;M$11,DHHKey,0),MATCH($D247,DHHVar,0))</f>
        <v>2.048623497507312</v>
      </c>
      <c r="N247" s="203">
        <f>INDEX(DHHVal,MATCH(CtryCode&amp;".distn.bsh."&amp;N$10&amp;$E247&amp;N$9&amp;N$11,DHHKey,0),MATCH($D247,DHHVar,0))</f>
        <v>1.903995904729538</v>
      </c>
      <c r="O247" s="203">
        <f>INDEX(DHHVal,MATCH(CtryCode&amp;".distn.bsh."&amp;O$10&amp;$E247&amp;O$9&amp;O$11,DHHKey,0),MATCH($D247,DHHVar,0))</f>
        <v>2.318713438994612</v>
      </c>
      <c r="P247" s="203">
        <f>INDEX(DHHVal,MATCH(CtryCode&amp;".distn.bsh."&amp;P$10&amp;$E247&amp;P$9&amp;P$11,DHHKey,0),MATCH($D247,DHHVar,0))</f>
        <v>2.295205953502223</v>
      </c>
      <c r="Q247" s="203">
        <f>INDEX(DHHVal,MATCH(CtryCode&amp;".distn.bsh."&amp;Q$10&amp;$E247&amp;Q$9&amp;Q$11,DHHKey,0),MATCH($D247,DHHVar,0))</f>
        <v>2.308500379208674</v>
      </c>
      <c r="R247" s="203">
        <f>INDEX(DHHVal,MATCH(CtryCode&amp;".distn.bsh."&amp;R$10&amp;$E247&amp;R$9&amp;R$11,DHHKey,0),MATCH($D247,DHHVar,0))</f>
        <v>2.376135531552821</v>
      </c>
      <c r="S247" s="203">
        <f>INDEX(DHHVal,MATCH(CtryCode&amp;".distn.bsh."&amp;S$10&amp;$E247&amp;S$9&amp;S$11,DHHKey,0),MATCH($D247,DHHVar,0))</f>
        <v>2.337554908235274</v>
      </c>
      <c r="T247" s="203">
        <f>INDEX(DHHVal,MATCH(CtryCode&amp;".distn.bsh."&amp;T$10&amp;$E247&amp;T$9&amp;T$11,DHHKey,0),MATCH($D247,DHHVar,0))</f>
        <v>2.346457684784487</v>
      </c>
      <c r="U247" s="203">
        <f>INDEX(DHHVal,MATCH(CtryCode&amp;".distn.bsh."&amp;U$10&amp;$E247&amp;U$9&amp;U$11,DHHKey,0),MATCH($D247,DHHVar,0))</f>
        <v>2.200882849704916</v>
      </c>
      <c r="V247" s="203">
        <f>INDEX(DHHVal,MATCH(CtryCode&amp;".distn.bsh."&amp;V$10&amp;$E247&amp;V$9&amp;V$11,DHHKey,0),MATCH($D247,DHHVar,0))</f>
        <v>2.175397421424773</v>
      </c>
      <c r="W247" s="207" t="str">
        <f>IF(X$5=K$5,SUM(Y247:AI247)-SUM(L247:V247),"")</f>
        <v/>
      </c>
      <c r="X247" s="9" t="str">
        <f>LOWER(CtryCode)&amp;".distn."&amp;$A247&amp;IF($B247="","","."&amp;$B247)&amp;IF($C247="","",".dec."&amp;$C247)&amp;"."&amp;X$5</f>
        <v>egy.distn.bsh.com.dec.rur.2</v>
      </c>
      <c r="Y247" s="208">
        <f>INDEX(DHHVal,MATCH(CtryCode&amp;".distn.bsh."&amp;Y$10&amp;$E247&amp;Y$9&amp;Y$11,DHHKey,0),MATCH($D247,DHHVar,0))</f>
        <v>2.345345361723089</v>
      </c>
      <c r="Z247" s="203">
        <f>INDEX(DHHVal,MATCH(CtryCode&amp;".distn.bsh."&amp;Z$10&amp;$E247&amp;Z$9&amp;Z$11,DHHKey,0),MATCH($D247,DHHVar,0))</f>
        <v>2.048623497507312</v>
      </c>
      <c r="AA247" s="203">
        <f>INDEX(DHHVal,MATCH(CtryCode&amp;".distn.bsh."&amp;AA$10&amp;$E247&amp;AA$9&amp;AA$11,DHHKey,0),MATCH($D247,DHHVar,0))</f>
        <v>1.903995904729538</v>
      </c>
      <c r="AB247" s="203">
        <f>INDEX(DHHVal,MATCH(CtryCode&amp;".distn.bsh."&amp;AB$10&amp;$E247&amp;AB$9&amp;AB$11,DHHKey,0),MATCH($D247,DHHVar,0))</f>
        <v>2.318713438994612</v>
      </c>
      <c r="AC247" s="203">
        <f>INDEX(DHHVal,MATCH(CtryCode&amp;".distn.bsh."&amp;AC$10&amp;$E247&amp;AC$9&amp;AC$11,DHHKey,0),MATCH($D247,DHHVar,0))</f>
        <v>2.295205953502223</v>
      </c>
      <c r="AD247" s="203">
        <f>INDEX(DHHVal,MATCH(CtryCode&amp;".distn.bsh."&amp;AD$10&amp;$E247&amp;AD$9&amp;AD$11,DHHKey,0),MATCH($D247,DHHVar,0))</f>
        <v>2.308500379208674</v>
      </c>
      <c r="AE247" s="203">
        <f>INDEX(DHHVal,MATCH(CtryCode&amp;".distn.bsh."&amp;AE$10&amp;$E247&amp;AE$9&amp;AE$11,DHHKey,0),MATCH($D247,DHHVar,0))</f>
        <v>2.376135531552821</v>
      </c>
      <c r="AF247" s="203">
        <f>INDEX(DHHVal,MATCH(CtryCode&amp;".distn.bsh."&amp;AF$10&amp;$E247&amp;AF$9&amp;AF$11,DHHKey,0),MATCH($D247,DHHVar,0))</f>
        <v>2.337554908235274</v>
      </c>
      <c r="AG247" s="203">
        <f>INDEX(DHHVal,MATCH(CtryCode&amp;".distn.bsh."&amp;AG$10&amp;$E247&amp;AG$9&amp;AG$11,DHHKey,0),MATCH($D247,DHHVar,0))</f>
        <v>2.346457684784487</v>
      </c>
      <c r="AH247" s="203">
        <f>INDEX(DHHVal,MATCH(CtryCode&amp;".distn.bsh."&amp;AH$10&amp;$E247&amp;AH$9&amp;AH$11,DHHKey,0),MATCH($D247,DHHVar,0))</f>
        <v>2.200882849704916</v>
      </c>
      <c r="AI247" s="203">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8">
        <f>INDEX(DHHVal,MATCH(CtryCode&amp;".distn.bsh."&amp;L$10&amp;$E248&amp;L$9&amp;L$11,DHHKey,0),MATCH($D248,DHHVar,0))</f>
        <v>3.051859648637858</v>
      </c>
      <c r="M248" s="203">
        <f>INDEX(DHHVal,MATCH(CtryCode&amp;".distn.bsh."&amp;M$10&amp;$E248&amp;M$9&amp;M$11,DHHKey,0),MATCH($D248,DHHVar,0))</f>
        <v>2.41891230880128</v>
      </c>
      <c r="N248" s="203">
        <f>INDEX(DHHVal,MATCH(CtryCode&amp;".distn.bsh."&amp;N$10&amp;$E248&amp;N$9&amp;N$11,DHHKey,0),MATCH($D248,DHHVar,0))</f>
        <v>3.28693528397277</v>
      </c>
      <c r="O248" s="203">
        <f>INDEX(DHHVal,MATCH(CtryCode&amp;".distn.bsh."&amp;O$10&amp;$E248&amp;O$9&amp;O$11,DHHKey,0),MATCH($D248,DHHVar,0))</f>
        <v>3.660429846781313</v>
      </c>
      <c r="P248" s="203">
        <f>INDEX(DHHVal,MATCH(CtryCode&amp;".distn.bsh."&amp;P$10&amp;$E248&amp;P$9&amp;P$11,DHHKey,0),MATCH($D248,DHHVar,0))</f>
        <v>3.859038583474999</v>
      </c>
      <c r="Q248" s="203">
        <f>INDEX(DHHVal,MATCH(CtryCode&amp;".distn.bsh."&amp;Q$10&amp;$E248&amp;Q$9&amp;Q$11,DHHKey,0),MATCH($D248,DHHVar,0))</f>
        <v>4.034506411473864</v>
      </c>
      <c r="R248" s="203">
        <f>INDEX(DHHVal,MATCH(CtryCode&amp;".distn.bsh."&amp;R$10&amp;$E248&amp;R$9&amp;R$11,DHHKey,0),MATCH($D248,DHHVar,0))</f>
        <v>4.133151786671978</v>
      </c>
      <c r="S248" s="203">
        <f>INDEX(DHHVal,MATCH(CtryCode&amp;".distn.bsh."&amp;S$10&amp;$E248&amp;S$9&amp;S$11,DHHKey,0),MATCH($D248,DHHVar,0))</f>
        <v>3.682018888181732</v>
      </c>
      <c r="T248" s="203">
        <f>INDEX(DHHVal,MATCH(CtryCode&amp;".distn.bsh."&amp;T$10&amp;$E248&amp;T$9&amp;T$11,DHHKey,0),MATCH($D248,DHHVar,0))</f>
        <v>3.410108143883336</v>
      </c>
      <c r="U248" s="203">
        <f>INDEX(DHHVal,MATCH(CtryCode&amp;".distn.bsh."&amp;U$10&amp;$E248&amp;U$9&amp;U$11,DHHKey,0),MATCH($D248,DHHVar,0))</f>
        <v>2.420834576267632</v>
      </c>
      <c r="V248" s="203">
        <f>INDEX(DHHVal,MATCH(CtryCode&amp;".distn.bsh."&amp;V$10&amp;$E248&amp;V$9&amp;V$11,DHHKey,0),MATCH($D248,DHHVar,0))</f>
        <v>1.31312030245604</v>
      </c>
      <c r="W248" s="207" t="str">
        <f>IF(X$5=K$5,SUM(Y248:AI248)-SUM(L248:V248),"")</f>
        <v/>
      </c>
      <c r="X248" s="9" t="str">
        <f>LOWER(CtryCode)&amp;".distn."&amp;$A248&amp;IF($B248="","","."&amp;$B248)&amp;IF($C248="","",".dec."&amp;$C248)&amp;"."&amp;X$5</f>
        <v>egy.distn.bsh.edu.dec.rur.2</v>
      </c>
      <c r="Y248" s="208">
        <f>INDEX(DHHVal,MATCH(CtryCode&amp;".distn.bsh."&amp;Y$10&amp;$E248&amp;Y$9&amp;Y$11,DHHKey,0),MATCH($D248,DHHVar,0))</f>
        <v>3.051859648637858</v>
      </c>
      <c r="Z248" s="203">
        <f>INDEX(DHHVal,MATCH(CtryCode&amp;".distn.bsh."&amp;Z$10&amp;$E248&amp;Z$9&amp;Z$11,DHHKey,0),MATCH($D248,DHHVar,0))</f>
        <v>2.41891230880128</v>
      </c>
      <c r="AA248" s="203">
        <f>INDEX(DHHVal,MATCH(CtryCode&amp;".distn.bsh."&amp;AA$10&amp;$E248&amp;AA$9&amp;AA$11,DHHKey,0),MATCH($D248,DHHVar,0))</f>
        <v>3.28693528397277</v>
      </c>
      <c r="AB248" s="203">
        <f>INDEX(DHHVal,MATCH(CtryCode&amp;".distn.bsh."&amp;AB$10&amp;$E248&amp;AB$9&amp;AB$11,DHHKey,0),MATCH($D248,DHHVar,0))</f>
        <v>3.660429846781313</v>
      </c>
      <c r="AC248" s="203">
        <f>INDEX(DHHVal,MATCH(CtryCode&amp;".distn.bsh."&amp;AC$10&amp;$E248&amp;AC$9&amp;AC$11,DHHKey,0),MATCH($D248,DHHVar,0))</f>
        <v>3.859038583474999</v>
      </c>
      <c r="AD248" s="203">
        <f>INDEX(DHHVal,MATCH(CtryCode&amp;".distn.bsh."&amp;AD$10&amp;$E248&amp;AD$9&amp;AD$11,DHHKey,0),MATCH($D248,DHHVar,0))</f>
        <v>4.034506411473864</v>
      </c>
      <c r="AE248" s="203">
        <f>INDEX(DHHVal,MATCH(CtryCode&amp;".distn.bsh."&amp;AE$10&amp;$E248&amp;AE$9&amp;AE$11,DHHKey,0),MATCH($D248,DHHVar,0))</f>
        <v>4.133151786671978</v>
      </c>
      <c r="AF248" s="203">
        <f>INDEX(DHHVal,MATCH(CtryCode&amp;".distn.bsh."&amp;AF$10&amp;$E248&amp;AF$9&amp;AF$11,DHHKey,0),MATCH($D248,DHHVar,0))</f>
        <v>3.682018888181732</v>
      </c>
      <c r="AG248" s="203">
        <f>INDEX(DHHVal,MATCH(CtryCode&amp;".distn.bsh."&amp;AG$10&amp;$E248&amp;AG$9&amp;AG$11,DHHKey,0),MATCH($D248,DHHVar,0))</f>
        <v>3.410108143883336</v>
      </c>
      <c r="AH248" s="203">
        <f>INDEX(DHHVal,MATCH(CtryCode&amp;".distn.bsh."&amp;AH$10&amp;$E248&amp;AH$9&amp;AH$11,DHHKey,0),MATCH($D248,DHHVar,0))</f>
        <v>2.420834576267632</v>
      </c>
      <c r="AI248" s="203">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8">
        <f>INDEX(DHHVal,MATCH(CtryCode&amp;".distn.bsh."&amp;L$10&amp;$E249&amp;L$9&amp;L$11,DHHKey,0),MATCH($D249,DHHVar,0))</f>
        <v>61.13691564808116</v>
      </c>
      <c r="M249" s="203">
        <f>INDEX(DHHVal,MATCH(CtryCode&amp;".distn.bsh."&amp;M$10&amp;$E249&amp;M$9&amp;M$11,DHHKey,0),MATCH($D249,DHHVar,0))</f>
        <v>59.7173713888392</v>
      </c>
      <c r="N249" s="203">
        <f>INDEX(DHHVal,MATCH(CtryCode&amp;".distn.bsh."&amp;N$10&amp;$E249&amp;N$9&amp;N$11,DHHKey,0),MATCH($D249,DHHVar,0))</f>
        <v>61.40425629165966</v>
      </c>
      <c r="O249" s="203">
        <f>INDEX(DHHVal,MATCH(CtryCode&amp;".distn.bsh."&amp;O$10&amp;$E249&amp;O$9&amp;O$11,DHHKey,0),MATCH($D249,DHHVar,0))</f>
        <v>58.03835283622</v>
      </c>
      <c r="P249" s="203">
        <f>INDEX(DHHVal,MATCH(CtryCode&amp;".distn.bsh."&amp;P$10&amp;$E249&amp;P$9&amp;P$11,DHHKey,0),MATCH($D249,DHHVar,0))</f>
        <v>56.27791891388586</v>
      </c>
      <c r="Q249" s="203">
        <f>INDEX(DHHVal,MATCH(CtryCode&amp;".distn.bsh."&amp;Q$10&amp;$E249&amp;Q$9&amp;Q$11,DHHKey,0),MATCH($D249,DHHVar,0))</f>
        <v>55.68936536503397</v>
      </c>
      <c r="R249" s="203">
        <f>INDEX(DHHVal,MATCH(CtryCode&amp;".distn.bsh."&amp;R$10&amp;$E249&amp;R$9&amp;R$11,DHHKey,0),MATCH($D249,DHHVar,0))</f>
        <v>57.79674340917067</v>
      </c>
      <c r="S249" s="203">
        <f>INDEX(DHHVal,MATCH(CtryCode&amp;".distn.bsh."&amp;S$10&amp;$E249&amp;S$9&amp;S$11,DHHKey,0),MATCH($D249,DHHVar,0))</f>
        <v>57.0073021824801</v>
      </c>
      <c r="T249" s="203">
        <f>INDEX(DHHVal,MATCH(CtryCode&amp;".distn.bsh."&amp;T$10&amp;$E249&amp;T$9&amp;T$11,DHHKey,0),MATCH($D249,DHHVar,0))</f>
        <v>56.65880713405583</v>
      </c>
      <c r="U249" s="203">
        <f>INDEX(DHHVal,MATCH(CtryCode&amp;".distn.bsh."&amp;U$10&amp;$E249&amp;U$9&amp;U$11,DHHKey,0),MATCH($D249,DHHVar,0))</f>
        <v>53.31136897411237</v>
      </c>
      <c r="V249" s="203">
        <f>INDEX(DHHVal,MATCH(CtryCode&amp;".distn.bsh."&amp;V$10&amp;$E249&amp;V$9&amp;V$11,DHHKey,0),MATCH($D249,DHHVar,0))</f>
        <v>52.25062126102075</v>
      </c>
      <c r="W249" s="207" t="str">
        <f>IF(X$5=K$5,SUM(Y249:AI249)-SUM(L249:V249),"")</f>
        <v/>
      </c>
      <c r="X249" s="9" t="str">
        <f>LOWER(CtryCode)&amp;".distn."&amp;$A249&amp;IF($B249="","","."&amp;$B249)&amp;IF($C249="","",".dec."&amp;$C249)&amp;"."&amp;X$5</f>
        <v>egy.distn.bsh.food.dec.rur.2</v>
      </c>
      <c r="Y249" s="208">
        <f>INDEX(DHHVal,MATCH(CtryCode&amp;".distn.bsh."&amp;Y$10&amp;$E249&amp;Y$9&amp;Y$11,DHHKey,0),MATCH($D249,DHHVar,0))</f>
        <v>61.13691564808116</v>
      </c>
      <c r="Z249" s="203">
        <f>INDEX(DHHVal,MATCH(CtryCode&amp;".distn.bsh."&amp;Z$10&amp;$E249&amp;Z$9&amp;Z$11,DHHKey,0),MATCH($D249,DHHVar,0))</f>
        <v>59.7173713888392</v>
      </c>
      <c r="AA249" s="203">
        <f>INDEX(DHHVal,MATCH(CtryCode&amp;".distn.bsh."&amp;AA$10&amp;$E249&amp;AA$9&amp;AA$11,DHHKey,0),MATCH($D249,DHHVar,0))</f>
        <v>61.40425629165966</v>
      </c>
      <c r="AB249" s="203">
        <f>INDEX(DHHVal,MATCH(CtryCode&amp;".distn.bsh."&amp;AB$10&amp;$E249&amp;AB$9&amp;AB$11,DHHKey,0),MATCH($D249,DHHVar,0))</f>
        <v>58.03835283622</v>
      </c>
      <c r="AC249" s="203">
        <f>INDEX(DHHVal,MATCH(CtryCode&amp;".distn.bsh."&amp;AC$10&amp;$E249&amp;AC$9&amp;AC$11,DHHKey,0),MATCH($D249,DHHVar,0))</f>
        <v>56.27791891388586</v>
      </c>
      <c r="AD249" s="203">
        <f>INDEX(DHHVal,MATCH(CtryCode&amp;".distn.bsh."&amp;AD$10&amp;$E249&amp;AD$9&amp;AD$11,DHHKey,0),MATCH($D249,DHHVar,0))</f>
        <v>55.68936536503397</v>
      </c>
      <c r="AE249" s="203">
        <f>INDEX(DHHVal,MATCH(CtryCode&amp;".distn.bsh."&amp;AE$10&amp;$E249&amp;AE$9&amp;AE$11,DHHKey,0),MATCH($D249,DHHVar,0))</f>
        <v>57.79674340917067</v>
      </c>
      <c r="AF249" s="203">
        <f>INDEX(DHHVal,MATCH(CtryCode&amp;".distn.bsh."&amp;AF$10&amp;$E249&amp;AF$9&amp;AF$11,DHHKey,0),MATCH($D249,DHHVar,0))</f>
        <v>57.0073021824801</v>
      </c>
      <c r="AG249" s="203">
        <f>INDEX(DHHVal,MATCH(CtryCode&amp;".distn.bsh."&amp;AG$10&amp;$E249&amp;AG$9&amp;AG$11,DHHKey,0),MATCH($D249,DHHVar,0))</f>
        <v>56.65880713405583</v>
      </c>
      <c r="AH249" s="203">
        <f>INDEX(DHHVal,MATCH(CtryCode&amp;".distn.bsh."&amp;AH$10&amp;$E249&amp;AH$9&amp;AH$11,DHHKey,0),MATCH($D249,DHHVar,0))</f>
        <v>53.31136897411237</v>
      </c>
      <c r="AI249" s="203">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8">
        <f>INDEX(DHHVal,MATCH(CtryCode&amp;".distn.bsh."&amp;L$10&amp;$E250&amp;L$9&amp;L$11,DHHKey,0),MATCH($D250,DHHVar,0))</f>
        <v>4.462377393356695</v>
      </c>
      <c r="M250" s="203">
        <f>INDEX(DHHVal,MATCH(CtryCode&amp;".distn.bsh."&amp;M$10&amp;$E250&amp;M$9&amp;M$11,DHHKey,0),MATCH($D250,DHHVar,0))</f>
        <v>3.431388084858833</v>
      </c>
      <c r="N250" s="203">
        <f>INDEX(DHHVal,MATCH(CtryCode&amp;".distn.bsh."&amp;N$10&amp;$E250&amp;N$9&amp;N$11,DHHKey,0),MATCH($D250,DHHVar,0))</f>
        <v>3.483023372454314</v>
      </c>
      <c r="O250" s="203">
        <f>INDEX(DHHVal,MATCH(CtryCode&amp;".distn.bsh."&amp;O$10&amp;$E250&amp;O$9&amp;O$11,DHHKey,0),MATCH($D250,DHHVar,0))</f>
        <v>3.397351959258184</v>
      </c>
      <c r="P250" s="203">
        <f>INDEX(DHHVal,MATCH(CtryCode&amp;".distn.bsh."&amp;P$10&amp;$E250&amp;P$9&amp;P$11,DHHKey,0),MATCH($D250,DHHVar,0))</f>
        <v>4.287384923923265</v>
      </c>
      <c r="Q250" s="203">
        <f>INDEX(DHHVal,MATCH(CtryCode&amp;".distn.bsh."&amp;Q$10&amp;$E250&amp;Q$9&amp;Q$11,DHHKey,0),MATCH($D250,DHHVar,0))</f>
        <v>4.18787814018091</v>
      </c>
      <c r="R250" s="203">
        <f>INDEX(DHHVal,MATCH(CtryCode&amp;".distn.bsh."&amp;R$10&amp;$E250&amp;R$9&amp;R$11,DHHKey,0),MATCH($D250,DHHVar,0))</f>
        <v>4.057309270956786</v>
      </c>
      <c r="S250" s="203">
        <f>INDEX(DHHVal,MATCH(CtryCode&amp;".distn.bsh."&amp;S$10&amp;$E250&amp;S$9&amp;S$11,DHHKey,0),MATCH($D250,DHHVar,0))</f>
        <v>4.814392314172006</v>
      </c>
      <c r="T250" s="203">
        <f>INDEX(DHHVal,MATCH(CtryCode&amp;".distn.bsh."&amp;T$10&amp;$E250&amp;T$9&amp;T$11,DHHKey,0),MATCH($D250,DHHVar,0))</f>
        <v>5.205221063855202</v>
      </c>
      <c r="U250" s="203">
        <f>INDEX(DHHVal,MATCH(CtryCode&amp;".distn.bsh."&amp;U$10&amp;$E250&amp;U$9&amp;U$11,DHHKey,0),MATCH($D250,DHHVar,0))</f>
        <v>5.334222518458181</v>
      </c>
      <c r="V250" s="203">
        <f>INDEX(DHHVal,MATCH(CtryCode&amp;".distn.bsh."&amp;V$10&amp;$E250&amp;V$9&amp;V$11,DHHKey,0),MATCH($D250,DHHVar,0))</f>
        <v>7.059196508507379</v>
      </c>
      <c r="W250" s="207" t="str">
        <f>IF(X$5=K$5,SUM(Y250:AI250)-SUM(L250:V250),"")</f>
        <v/>
      </c>
      <c r="X250" s="9" t="str">
        <f>LOWER(CtryCode)&amp;".distn."&amp;$A250&amp;IF($B250="","","."&amp;$B250)&amp;IF($C250="","",".dec."&amp;$C250)&amp;"."&amp;X$5</f>
        <v>egy.distn.bsh.hea.dec.rur.2</v>
      </c>
      <c r="Y250" s="208">
        <f>INDEX(DHHVal,MATCH(CtryCode&amp;".distn.bsh."&amp;Y$10&amp;$E250&amp;Y$9&amp;Y$11,DHHKey,0),MATCH($D250,DHHVar,0))</f>
        <v>4.462377393356695</v>
      </c>
      <c r="Z250" s="203">
        <f>INDEX(DHHVal,MATCH(CtryCode&amp;".distn.bsh."&amp;Z$10&amp;$E250&amp;Z$9&amp;Z$11,DHHKey,0),MATCH($D250,DHHVar,0))</f>
        <v>3.431388084858833</v>
      </c>
      <c r="AA250" s="203">
        <f>INDEX(DHHVal,MATCH(CtryCode&amp;".distn.bsh."&amp;AA$10&amp;$E250&amp;AA$9&amp;AA$11,DHHKey,0),MATCH($D250,DHHVar,0))</f>
        <v>3.483023372454314</v>
      </c>
      <c r="AB250" s="203">
        <f>INDEX(DHHVal,MATCH(CtryCode&amp;".distn.bsh."&amp;AB$10&amp;$E250&amp;AB$9&amp;AB$11,DHHKey,0),MATCH($D250,DHHVar,0))</f>
        <v>3.397351959258184</v>
      </c>
      <c r="AC250" s="203">
        <f>INDEX(DHHVal,MATCH(CtryCode&amp;".distn.bsh."&amp;AC$10&amp;$E250&amp;AC$9&amp;AC$11,DHHKey,0),MATCH($D250,DHHVar,0))</f>
        <v>4.287384923923265</v>
      </c>
      <c r="AD250" s="203">
        <f>INDEX(DHHVal,MATCH(CtryCode&amp;".distn.bsh."&amp;AD$10&amp;$E250&amp;AD$9&amp;AD$11,DHHKey,0),MATCH($D250,DHHVar,0))</f>
        <v>4.18787814018091</v>
      </c>
      <c r="AE250" s="203">
        <f>INDEX(DHHVal,MATCH(CtryCode&amp;".distn.bsh."&amp;AE$10&amp;$E250&amp;AE$9&amp;AE$11,DHHKey,0),MATCH($D250,DHHVar,0))</f>
        <v>4.057309270956786</v>
      </c>
      <c r="AF250" s="203">
        <f>INDEX(DHHVal,MATCH(CtryCode&amp;".distn.bsh."&amp;AF$10&amp;$E250&amp;AF$9&amp;AF$11,DHHKey,0),MATCH($D250,DHHVar,0))</f>
        <v>4.814392314172006</v>
      </c>
      <c r="AG250" s="203">
        <f>INDEX(DHHVal,MATCH(CtryCode&amp;".distn.bsh."&amp;AG$10&amp;$E250&amp;AG$9&amp;AG$11,DHHKey,0),MATCH($D250,DHHVar,0))</f>
        <v>5.205221063855202</v>
      </c>
      <c r="AH250" s="203">
        <f>INDEX(DHHVal,MATCH(CtryCode&amp;".distn.bsh."&amp;AH$10&amp;$E250&amp;AH$9&amp;AH$11,DHHKey,0),MATCH($D250,DHHVar,0))</f>
        <v>5.334222518458181</v>
      </c>
      <c r="AI250" s="203">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8">
        <f>INDEX(DHHVal,MATCH(CtryCode&amp;".distn.bsh."&amp;L$10&amp;$E251&amp;L$9&amp;L$11,DHHKey,0),MATCH($D251,DHHVar,0))</f>
        <v>3.97280199710986</v>
      </c>
      <c r="M251" s="203">
        <f>INDEX(DHHVal,MATCH(CtryCode&amp;".distn.bsh."&amp;M$10&amp;$E251&amp;M$9&amp;M$11,DHHKey,0),MATCH($D251,DHHVar,0))</f>
        <v>4.024804284977802</v>
      </c>
      <c r="N251" s="203">
        <f>INDEX(DHHVal,MATCH(CtryCode&amp;".distn.bsh."&amp;N$10&amp;$E251&amp;N$9&amp;N$11,DHHKey,0),MATCH($D251,DHHVar,0))</f>
        <v>3.586666619203532</v>
      </c>
      <c r="O251" s="203">
        <f>INDEX(DHHVal,MATCH(CtryCode&amp;".distn.bsh."&amp;O$10&amp;$E251&amp;O$9&amp;O$11,DHHKey,0),MATCH($D251,DHHVar,0))</f>
        <v>3.954757919813015</v>
      </c>
      <c r="P251" s="203">
        <f>INDEX(DHHVal,MATCH(CtryCode&amp;".distn.bsh."&amp;P$10&amp;$E251&amp;P$9&amp;P$11,DHHKey,0),MATCH($D251,DHHVar,0))</f>
        <v>3.40782479728384</v>
      </c>
      <c r="Q251" s="203">
        <f>INDEX(DHHVal,MATCH(CtryCode&amp;".distn.bsh."&amp;Q$10&amp;$E251&amp;Q$9&amp;Q$11,DHHKey,0),MATCH($D251,DHHVar,0))</f>
        <v>3.211370059174464</v>
      </c>
      <c r="R251" s="203">
        <f>INDEX(DHHVal,MATCH(CtryCode&amp;".distn.bsh."&amp;R$10&amp;$E251&amp;R$9&amp;R$11,DHHKey,0),MATCH($D251,DHHVar,0))</f>
        <v>3.982167020077369</v>
      </c>
      <c r="S251" s="203">
        <f>INDEX(DHHVal,MATCH(CtryCode&amp;".distn.bsh."&amp;S$10&amp;$E251&amp;S$9&amp;S$11,DHHKey,0),MATCH($D251,DHHVar,0))</f>
        <v>3.48841414864956</v>
      </c>
      <c r="T251" s="203">
        <f>INDEX(DHHVal,MATCH(CtryCode&amp;".distn.bsh."&amp;T$10&amp;$E251&amp;T$9&amp;T$11,DHHKey,0),MATCH($D251,DHHVar,0))</f>
        <v>4.155881101656047</v>
      </c>
      <c r="U251" s="203">
        <f>INDEX(DHHVal,MATCH(CtryCode&amp;".distn.bsh."&amp;U$10&amp;$E251&amp;U$9&amp;U$11,DHHKey,0),MATCH($D251,DHHVar,0))</f>
        <v>4.070115807417317</v>
      </c>
      <c r="V251" s="203">
        <f>INDEX(DHHVal,MATCH(CtryCode&amp;".distn.bsh."&amp;V$10&amp;$E251&amp;V$9&amp;V$11,DHHKey,0),MATCH($D251,DHHVar,0))</f>
        <v>4.714545549566298</v>
      </c>
      <c r="W251" s="207" t="str">
        <f>IF(X$5=K$5,SUM(Y251:AI251)-SUM(L251:V251),"")</f>
        <v/>
      </c>
      <c r="X251" s="9" t="str">
        <f>LOWER(CtryCode)&amp;".distn."&amp;$A251&amp;IF($B251="","","."&amp;$B251)&amp;IF($C251="","",".dec."&amp;$C251)&amp;"."&amp;X$5</f>
        <v>egy.distn.bsh.hou.dec.rur.2</v>
      </c>
      <c r="Y251" s="208">
        <f>INDEX(DHHVal,MATCH(CtryCode&amp;".distn.bsh."&amp;Y$10&amp;$E251&amp;Y$9&amp;Y$11,DHHKey,0),MATCH($D251,DHHVar,0))</f>
        <v>3.97280199710986</v>
      </c>
      <c r="Z251" s="203">
        <f>INDEX(DHHVal,MATCH(CtryCode&amp;".distn.bsh."&amp;Z$10&amp;$E251&amp;Z$9&amp;Z$11,DHHKey,0),MATCH($D251,DHHVar,0))</f>
        <v>4.024804284977802</v>
      </c>
      <c r="AA251" s="203">
        <f>INDEX(DHHVal,MATCH(CtryCode&amp;".distn.bsh."&amp;AA$10&amp;$E251&amp;AA$9&amp;AA$11,DHHKey,0),MATCH($D251,DHHVar,0))</f>
        <v>3.586666619203532</v>
      </c>
      <c r="AB251" s="203">
        <f>INDEX(DHHVal,MATCH(CtryCode&amp;".distn.bsh."&amp;AB$10&amp;$E251&amp;AB$9&amp;AB$11,DHHKey,0),MATCH($D251,DHHVar,0))</f>
        <v>3.954757919813015</v>
      </c>
      <c r="AC251" s="203">
        <f>INDEX(DHHVal,MATCH(CtryCode&amp;".distn.bsh."&amp;AC$10&amp;$E251&amp;AC$9&amp;AC$11,DHHKey,0),MATCH($D251,DHHVar,0))</f>
        <v>3.40782479728384</v>
      </c>
      <c r="AD251" s="203">
        <f>INDEX(DHHVal,MATCH(CtryCode&amp;".distn.bsh."&amp;AD$10&amp;$E251&amp;AD$9&amp;AD$11,DHHKey,0),MATCH($D251,DHHVar,0))</f>
        <v>3.211370059174464</v>
      </c>
      <c r="AE251" s="203">
        <f>INDEX(DHHVal,MATCH(CtryCode&amp;".distn.bsh."&amp;AE$10&amp;$E251&amp;AE$9&amp;AE$11,DHHKey,0),MATCH($D251,DHHVar,0))</f>
        <v>3.982167020077369</v>
      </c>
      <c r="AF251" s="203">
        <f>INDEX(DHHVal,MATCH(CtryCode&amp;".distn.bsh."&amp;AF$10&amp;$E251&amp;AF$9&amp;AF$11,DHHKey,0),MATCH($D251,DHHVar,0))</f>
        <v>3.48841414864956</v>
      </c>
      <c r="AG251" s="203">
        <f>INDEX(DHHVal,MATCH(CtryCode&amp;".distn.bsh."&amp;AG$10&amp;$E251&amp;AG$9&amp;AG$11,DHHKey,0),MATCH($D251,DHHVar,0))</f>
        <v>4.155881101656047</v>
      </c>
      <c r="AH251" s="203">
        <f>INDEX(DHHVal,MATCH(CtryCode&amp;".distn.bsh."&amp;AH$10&amp;$E251&amp;AH$9&amp;AH$11,DHHKey,0),MATCH($D251,DHHVar,0))</f>
        <v>4.070115807417317</v>
      </c>
      <c r="AI251" s="203">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8">
        <f>INDEX(DHHVal,MATCH(CtryCode&amp;".distn.bsh."&amp;L$10&amp;$E252&amp;L$9&amp;L$11,DHHKey,0),MATCH($D252,DHHVar,0))</f>
        <v>0.01022901938872657</v>
      </c>
      <c r="M252" s="203">
        <f>INDEX(DHHVal,MATCH(CtryCode&amp;".distn.bsh."&amp;M$10&amp;$E252&amp;M$9&amp;M$11,DHHKey,0),MATCH($D252,DHHVar,0))</f>
        <v>0.01289431237415943</v>
      </c>
      <c r="N252" s="203">
        <f>INDEX(DHHVal,MATCH(CtryCode&amp;".distn.bsh."&amp;N$10&amp;$E252&amp;N$9&amp;N$11,DHHKey,0),MATCH($D252,DHHVar,0))</f>
        <v>0.003942625944753751</v>
      </c>
      <c r="O252" s="203">
        <f>INDEX(DHHVal,MATCH(CtryCode&amp;".distn.bsh."&amp;O$10&amp;$E252&amp;O$9&amp;O$11,DHHKey,0),MATCH($D252,DHHVar,0))</f>
        <v>0.009758908777375163</v>
      </c>
      <c r="P252" s="203">
        <f>INDEX(DHHVal,MATCH(CtryCode&amp;".distn.bsh."&amp;P$10&amp;$E252&amp;P$9&amp;P$11,DHHKey,0),MATCH($D252,DHHVar,0))</f>
        <v>0.007414909855426308</v>
      </c>
      <c r="Q252" s="203">
        <f>INDEX(DHHVal,MATCH(CtryCode&amp;".distn.bsh."&amp;Q$10&amp;$E252&amp;Q$9&amp;Q$11,DHHKey,0),MATCH($D252,DHHVar,0))</f>
        <v>0.01007642561026705</v>
      </c>
      <c r="R252" s="203">
        <f>INDEX(DHHVal,MATCH(CtryCode&amp;".distn.bsh."&amp;R$10&amp;$E252&amp;R$9&amp;R$11,DHHKey,0),MATCH($D252,DHHVar,0))</f>
        <v>0.01236012526043522</v>
      </c>
      <c r="S252" s="203">
        <f>INDEX(DHHVal,MATCH(CtryCode&amp;".distn.bsh."&amp;S$10&amp;$E252&amp;S$9&amp;S$11,DHHKey,0),MATCH($D252,DHHVar,0))</f>
        <v>0.01511640253168557</v>
      </c>
      <c r="T252" s="203">
        <f>INDEX(DHHVal,MATCH(CtryCode&amp;".distn.bsh."&amp;T$10&amp;$E252&amp;T$9&amp;T$11,DHHKey,0),MATCH($D252,DHHVar,0))</f>
        <v>0.01301220502111776</v>
      </c>
      <c r="U252" s="203">
        <f>INDEX(DHHVal,MATCH(CtryCode&amp;".distn.bsh."&amp;U$10&amp;$E252&amp;U$9&amp;U$11,DHHKey,0),MATCH($D252,DHHVar,0))</f>
        <v>0.007709880542540942</v>
      </c>
      <c r="V252" s="203">
        <f>INDEX(DHHVal,MATCH(CtryCode&amp;".distn.bsh."&amp;V$10&amp;$E252&amp;V$9&amp;V$11,DHHKey,0),MATCH($D252,DHHVar,0))</f>
        <v>0.01630465836091362</v>
      </c>
      <c r="W252" s="207" t="str">
        <f>IF(X$5=K$5,SUM(Y252:AI252)-SUM(L252:V252),"")</f>
        <v/>
      </c>
      <c r="X252" s="9" t="str">
        <f>LOWER(CtryCode)&amp;".distn."&amp;$A252&amp;IF($B252="","","."&amp;$B252)&amp;IF($C252="","",".dec."&amp;$C252)&amp;"."&amp;X$5</f>
        <v>egy.distn.bsh.oth.dec.rur.2</v>
      </c>
      <c r="Y252" s="208">
        <f>INDEX(DHHVal,MATCH(CtryCode&amp;".distn.bsh."&amp;Y$10&amp;$E252&amp;Y$9&amp;Y$11,DHHKey,0),MATCH($D252,DHHVar,0))</f>
        <v>0.01022901938872657</v>
      </c>
      <c r="Z252" s="203">
        <f>INDEX(DHHVal,MATCH(CtryCode&amp;".distn.bsh."&amp;Z$10&amp;$E252&amp;Z$9&amp;Z$11,DHHKey,0),MATCH($D252,DHHVar,0))</f>
        <v>0.01289431237415943</v>
      </c>
      <c r="AA252" s="203">
        <f>INDEX(DHHVal,MATCH(CtryCode&amp;".distn.bsh."&amp;AA$10&amp;$E252&amp;AA$9&amp;AA$11,DHHKey,0),MATCH($D252,DHHVar,0))</f>
        <v>0.003942625944753751</v>
      </c>
      <c r="AB252" s="203">
        <f>INDEX(DHHVal,MATCH(CtryCode&amp;".distn.bsh."&amp;AB$10&amp;$E252&amp;AB$9&amp;AB$11,DHHKey,0),MATCH($D252,DHHVar,0))</f>
        <v>0.009758908777375163</v>
      </c>
      <c r="AC252" s="203">
        <f>INDEX(DHHVal,MATCH(CtryCode&amp;".distn.bsh."&amp;AC$10&amp;$E252&amp;AC$9&amp;AC$11,DHHKey,0),MATCH($D252,DHHVar,0))</f>
        <v>0.007414909855426308</v>
      </c>
      <c r="AD252" s="203">
        <f>INDEX(DHHVal,MATCH(CtryCode&amp;".distn.bsh."&amp;AD$10&amp;$E252&amp;AD$9&amp;AD$11,DHHKey,0),MATCH($D252,DHHVar,0))</f>
        <v>0.01007642561026705</v>
      </c>
      <c r="AE252" s="203">
        <f>INDEX(DHHVal,MATCH(CtryCode&amp;".distn.bsh."&amp;AE$10&amp;$E252&amp;AE$9&amp;AE$11,DHHKey,0),MATCH($D252,DHHVar,0))</f>
        <v>0.01236012526043522</v>
      </c>
      <c r="AF252" s="203">
        <f>INDEX(DHHVal,MATCH(CtryCode&amp;".distn.bsh."&amp;AF$10&amp;$E252&amp;AF$9&amp;AF$11,DHHKey,0),MATCH($D252,DHHVar,0))</f>
        <v>0.01511640253168557</v>
      </c>
      <c r="AG252" s="203">
        <f>INDEX(DHHVal,MATCH(CtryCode&amp;".distn.bsh."&amp;AG$10&amp;$E252&amp;AG$9&amp;AG$11,DHHKey,0),MATCH($D252,DHHVar,0))</f>
        <v>0.01301220502111776</v>
      </c>
      <c r="AH252" s="203">
        <f>INDEX(DHHVal,MATCH(CtryCode&amp;".distn.bsh."&amp;AH$10&amp;$E252&amp;AH$9&amp;AH$11,DHHKey,0),MATCH($D252,DHHVar,0))</f>
        <v>0.007709880542540942</v>
      </c>
      <c r="AI252" s="203">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8">
        <f>INDEX(DHHVal,MATCH(CtryCode&amp;".distn.bsh."&amp;L$10&amp;$E253&amp;L$9&amp;L$11,DHHKey,0),MATCH($D253,DHHVar,0))</f>
        <v>1.762677043565745</v>
      </c>
      <c r="M253" s="203">
        <f>INDEX(DHHVal,MATCH(CtryCode&amp;".distn.bsh."&amp;M$10&amp;$E253&amp;M$9&amp;M$11,DHHKey,0),MATCH($D253,DHHVar,0))</f>
        <v>2.088112106016865</v>
      </c>
      <c r="N253" s="203">
        <f>INDEX(DHHVal,MATCH(CtryCode&amp;".distn.bsh."&amp;N$10&amp;$E253&amp;N$9&amp;N$11,DHHKey,0),MATCH($D253,DHHVar,0))</f>
        <v>2.220266071196562</v>
      </c>
      <c r="O253" s="203">
        <f>INDEX(DHHVal,MATCH(CtryCode&amp;".distn.bsh."&amp;O$10&amp;$E253&amp;O$9&amp;O$11,DHHKey,0),MATCH($D253,DHHVar,0))</f>
        <v>2.010146661567493</v>
      </c>
      <c r="P253" s="203">
        <f>INDEX(DHHVal,MATCH(CtryCode&amp;".distn.bsh."&amp;P$10&amp;$E253&amp;P$9&amp;P$11,DHHKey,0),MATCH($D253,DHHVar,0))</f>
        <v>2.100811436767062</v>
      </c>
      <c r="Q253" s="203">
        <f>INDEX(DHHVal,MATCH(CtryCode&amp;".distn.bsh."&amp;Q$10&amp;$E253&amp;Q$9&amp;Q$11,DHHKey,0),MATCH($D253,DHHVar,0))</f>
        <v>2.07182081560012</v>
      </c>
      <c r="R253" s="203">
        <f>INDEX(DHHVal,MATCH(CtryCode&amp;".distn.bsh."&amp;R$10&amp;$E253&amp;R$9&amp;R$11,DHHKey,0),MATCH($D253,DHHVar,0))</f>
        <v>1.976189796657425</v>
      </c>
      <c r="S253" s="203">
        <f>INDEX(DHHVal,MATCH(CtryCode&amp;".distn.bsh."&amp;S$10&amp;$E253&amp;S$9&amp;S$11,DHHKey,0),MATCH($D253,DHHVar,0))</f>
        <v>1.578141810433484</v>
      </c>
      <c r="T253" s="203">
        <f>INDEX(DHHVal,MATCH(CtryCode&amp;".distn.bsh."&amp;T$10&amp;$E253&amp;T$9&amp;T$11,DHHKey,0),MATCH($D253,DHHVar,0))</f>
        <v>1.418322482614867</v>
      </c>
      <c r="U253" s="203">
        <f>INDEX(DHHVal,MATCH(CtryCode&amp;".distn.bsh."&amp;U$10&amp;$E253&amp;U$9&amp;U$11,DHHKey,0),MATCH($D253,DHHVar,0))</f>
        <v>1.160744419774255</v>
      </c>
      <c r="V253" s="203">
        <f>INDEX(DHHVal,MATCH(CtryCode&amp;".distn.bsh."&amp;V$10&amp;$E253&amp;V$9&amp;V$11,DHHKey,0),MATCH($D253,DHHVar,0))</f>
        <v>0.6748777041496015</v>
      </c>
      <c r="W253" s="207" t="str">
        <f>IF(X$5=K$5,SUM(Y253:AI253)-SUM(L253:V253),"")</f>
        <v/>
      </c>
      <c r="X253" s="9" t="str">
        <f>LOWER(CtryCode)&amp;".distn."&amp;$A253&amp;IF($B253="","","."&amp;$B253)&amp;IF($C253="","",".dec."&amp;$C253)&amp;"."&amp;X$5</f>
        <v>egy.distn.bsh.pap.dec.rur.2</v>
      </c>
      <c r="Y253" s="208">
        <f>INDEX(DHHVal,MATCH(CtryCode&amp;".distn.bsh."&amp;Y$10&amp;$E253&amp;Y$9&amp;Y$11,DHHKey,0),MATCH($D253,DHHVar,0))</f>
        <v>1.762677043565745</v>
      </c>
      <c r="Z253" s="203">
        <f>INDEX(DHHVal,MATCH(CtryCode&amp;".distn.bsh."&amp;Z$10&amp;$E253&amp;Z$9&amp;Z$11,DHHKey,0),MATCH($D253,DHHVar,0))</f>
        <v>2.088112106016865</v>
      </c>
      <c r="AA253" s="203">
        <f>INDEX(DHHVal,MATCH(CtryCode&amp;".distn.bsh."&amp;AA$10&amp;$E253&amp;AA$9&amp;AA$11,DHHKey,0),MATCH($D253,DHHVar,0))</f>
        <v>2.220266071196562</v>
      </c>
      <c r="AB253" s="203">
        <f>INDEX(DHHVal,MATCH(CtryCode&amp;".distn.bsh."&amp;AB$10&amp;$E253&amp;AB$9&amp;AB$11,DHHKey,0),MATCH($D253,DHHVar,0))</f>
        <v>2.010146661567493</v>
      </c>
      <c r="AC253" s="203">
        <f>INDEX(DHHVal,MATCH(CtryCode&amp;".distn.bsh."&amp;AC$10&amp;$E253&amp;AC$9&amp;AC$11,DHHKey,0),MATCH($D253,DHHVar,0))</f>
        <v>2.100811436767062</v>
      </c>
      <c r="AD253" s="203">
        <f>INDEX(DHHVal,MATCH(CtryCode&amp;".distn.bsh."&amp;AD$10&amp;$E253&amp;AD$9&amp;AD$11,DHHKey,0),MATCH($D253,DHHVar,0))</f>
        <v>2.07182081560012</v>
      </c>
      <c r="AE253" s="203">
        <f>INDEX(DHHVal,MATCH(CtryCode&amp;".distn.bsh."&amp;AE$10&amp;$E253&amp;AE$9&amp;AE$11,DHHKey,0),MATCH($D253,DHHVar,0))</f>
        <v>1.976189796657425</v>
      </c>
      <c r="AF253" s="203">
        <f>INDEX(DHHVal,MATCH(CtryCode&amp;".distn.bsh."&amp;AF$10&amp;$E253&amp;AF$9&amp;AF$11,DHHKey,0),MATCH($D253,DHHVar,0))</f>
        <v>1.578141810433484</v>
      </c>
      <c r="AG253" s="203">
        <f>INDEX(DHHVal,MATCH(CtryCode&amp;".distn.bsh."&amp;AG$10&amp;$E253&amp;AG$9&amp;AG$11,DHHKey,0),MATCH($D253,DHHVar,0))</f>
        <v>1.418322482614867</v>
      </c>
      <c r="AH253" s="203">
        <f>INDEX(DHHVal,MATCH(CtryCode&amp;".distn.bsh."&amp;AH$10&amp;$E253&amp;AH$9&amp;AH$11,DHHKey,0),MATCH($D253,DHHVar,0))</f>
        <v>1.160744419774255</v>
      </c>
      <c r="AI253" s="203">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8">
        <f>INDEX(DHHVal,MATCH(CtryCode&amp;".distn.bsh."&amp;L$10&amp;$E254&amp;L$9&amp;L$11,DHHKey,0),MATCH($D254,DHHVar,0))</f>
        <v>6.280632026681984</v>
      </c>
      <c r="M254" s="203">
        <f>INDEX(DHHVal,MATCH(CtryCode&amp;".distn.bsh."&amp;M$10&amp;$E254&amp;M$9&amp;M$11,DHHKey,0),MATCH($D254,DHHVar,0))</f>
        <v>5.100439758836583</v>
      </c>
      <c r="N254" s="203">
        <f>INDEX(DHHVal,MATCH(CtryCode&amp;".distn.bsh."&amp;N$10&amp;$E254&amp;N$9&amp;N$11,DHHKey,0),MATCH($D254,DHHVar,0))</f>
        <v>4.699856806871229</v>
      </c>
      <c r="O254" s="203">
        <f>INDEX(DHHVal,MATCH(CtryCode&amp;".distn.bsh."&amp;O$10&amp;$E254&amp;O$9&amp;O$11,DHHKey,0),MATCH($D254,DHHVar,0))</f>
        <v>4.826318722368438</v>
      </c>
      <c r="P254" s="203">
        <f>INDEX(DHHVal,MATCH(CtryCode&amp;".distn.bsh."&amp;P$10&amp;$E254&amp;P$9&amp;P$11,DHHKey,0),MATCH($D254,DHHVar,0))</f>
        <v>5.372914763346531</v>
      </c>
      <c r="Q254" s="203">
        <f>INDEX(DHHVal,MATCH(CtryCode&amp;".distn.bsh."&amp;Q$10&amp;$E254&amp;Q$9&amp;Q$11,DHHKey,0),MATCH($D254,DHHVar,0))</f>
        <v>5.584145173148901</v>
      </c>
      <c r="R254" s="203">
        <f>INDEX(DHHVal,MATCH(CtryCode&amp;".distn.bsh."&amp;R$10&amp;$E254&amp;R$9&amp;R$11,DHHKey,0),MATCH($D254,DHHVar,0))</f>
        <v>5.668218452306774</v>
      </c>
      <c r="S254" s="203">
        <f>INDEX(DHHVal,MATCH(CtryCode&amp;".distn.bsh."&amp;S$10&amp;$E254&amp;S$9&amp;S$11,DHHKey,0),MATCH($D254,DHHVar,0))</f>
        <v>6.745264344575478</v>
      </c>
      <c r="T254" s="203">
        <f>INDEX(DHHVal,MATCH(CtryCode&amp;".distn.bsh."&amp;T$10&amp;$E254&amp;T$9&amp;T$11,DHHKey,0),MATCH($D254,DHHVar,0))</f>
        <v>6.874254151138824</v>
      </c>
      <c r="U254" s="203">
        <f>INDEX(DHHVal,MATCH(CtryCode&amp;".distn.bsh."&amp;U$10&amp;$E254&amp;U$9&amp;U$11,DHHKey,0),MATCH($D254,DHHVar,0))</f>
        <v>8.980371347063677</v>
      </c>
      <c r="V254" s="203">
        <f>INDEX(DHHVal,MATCH(CtryCode&amp;".distn.bsh."&amp;V$10&amp;$E254&amp;V$9&amp;V$11,DHHKey,0),MATCH($D254,DHHVar,0))</f>
        <v>11.70767223094912</v>
      </c>
      <c r="W254" s="207" t="str">
        <f>IF(X$5=K$5,SUM(Y254:AI254)-SUM(L254:V254),"")</f>
        <v/>
      </c>
      <c r="X254" s="9" t="str">
        <f>LOWER(CtryCode)&amp;".distn."&amp;$A254&amp;IF($B254="","","."&amp;$B254)&amp;IF($C254="","",".dec."&amp;$C254)&amp;"."&amp;X$5</f>
        <v>egy.distn.bsh.pha.dec.rur.2</v>
      </c>
      <c r="Y254" s="208">
        <f>INDEX(DHHVal,MATCH(CtryCode&amp;".distn.bsh."&amp;Y$10&amp;$E254&amp;Y$9&amp;Y$11,DHHKey,0),MATCH($D254,DHHVar,0))</f>
        <v>6.280632026681984</v>
      </c>
      <c r="Z254" s="203">
        <f>INDEX(DHHVal,MATCH(CtryCode&amp;".distn.bsh."&amp;Z$10&amp;$E254&amp;Z$9&amp;Z$11,DHHKey,0),MATCH($D254,DHHVar,0))</f>
        <v>5.100439758836583</v>
      </c>
      <c r="AA254" s="203">
        <f>INDEX(DHHVal,MATCH(CtryCode&amp;".distn.bsh."&amp;AA$10&amp;$E254&amp;AA$9&amp;AA$11,DHHKey,0),MATCH($D254,DHHVar,0))</f>
        <v>4.699856806871229</v>
      </c>
      <c r="AB254" s="203">
        <f>INDEX(DHHVal,MATCH(CtryCode&amp;".distn.bsh."&amp;AB$10&amp;$E254&amp;AB$9&amp;AB$11,DHHKey,0),MATCH($D254,DHHVar,0))</f>
        <v>4.826318722368438</v>
      </c>
      <c r="AC254" s="203">
        <f>INDEX(DHHVal,MATCH(CtryCode&amp;".distn.bsh."&amp;AC$10&amp;$E254&amp;AC$9&amp;AC$11,DHHKey,0),MATCH($D254,DHHVar,0))</f>
        <v>5.372914763346531</v>
      </c>
      <c r="AD254" s="203">
        <f>INDEX(DHHVal,MATCH(CtryCode&amp;".distn.bsh."&amp;AD$10&amp;$E254&amp;AD$9&amp;AD$11,DHHKey,0),MATCH($D254,DHHVar,0))</f>
        <v>5.584145173148901</v>
      </c>
      <c r="AE254" s="203">
        <f>INDEX(DHHVal,MATCH(CtryCode&amp;".distn.bsh."&amp;AE$10&amp;$E254&amp;AE$9&amp;AE$11,DHHKey,0),MATCH($D254,DHHVar,0))</f>
        <v>5.668218452306774</v>
      </c>
      <c r="AF254" s="203">
        <f>INDEX(DHHVal,MATCH(CtryCode&amp;".distn.bsh."&amp;AF$10&amp;$E254&amp;AF$9&amp;AF$11,DHHKey,0),MATCH($D254,DHHVar,0))</f>
        <v>6.745264344575478</v>
      </c>
      <c r="AG254" s="203">
        <f>INDEX(DHHVal,MATCH(CtryCode&amp;".distn.bsh."&amp;AG$10&amp;$E254&amp;AG$9&amp;AG$11,DHHKey,0),MATCH($D254,DHHVar,0))</f>
        <v>6.874254151138824</v>
      </c>
      <c r="AH254" s="203">
        <f>INDEX(DHHVal,MATCH(CtryCode&amp;".distn.bsh."&amp;AH$10&amp;$E254&amp;AH$9&amp;AH$11,DHHKey,0),MATCH($D254,DHHVar,0))</f>
        <v>8.980371347063677</v>
      </c>
      <c r="AI254" s="203">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8">
        <f>INDEX(DHHVal,MATCH(CtryCode&amp;".distn.bsh."&amp;L$10&amp;$E255&amp;L$9&amp;L$11,DHHKey,0),MATCH($D255,DHHVar,0))</f>
        <v>6.179359380470811</v>
      </c>
      <c r="M255" s="203">
        <f>INDEX(DHHVal,MATCH(CtryCode&amp;".distn.bsh."&amp;M$10&amp;$E255&amp;M$9&amp;M$11,DHHKey,0),MATCH($D255,DHHVar,0))</f>
        <v>6.22091165989878</v>
      </c>
      <c r="N255" s="203">
        <f>INDEX(DHHVal,MATCH(CtryCode&amp;".distn.bsh."&amp;N$10&amp;$E255&amp;N$9&amp;N$11,DHHKey,0),MATCH($D255,DHHVar,0))</f>
        <v>6.348151849267712</v>
      </c>
      <c r="O255" s="203">
        <f>INDEX(DHHVal,MATCH(CtryCode&amp;".distn.bsh."&amp;O$10&amp;$E255&amp;O$9&amp;O$11,DHHKey,0),MATCH($D255,DHHVar,0))</f>
        <v>6.041179202676562</v>
      </c>
      <c r="P255" s="203">
        <f>INDEX(DHHVal,MATCH(CtryCode&amp;".distn.bsh."&amp;P$10&amp;$E255&amp;P$9&amp;P$11,DHHKey,0),MATCH($D255,DHHVar,0))</f>
        <v>6.153117552337926</v>
      </c>
      <c r="Q255" s="203">
        <f>INDEX(DHHVal,MATCH(CtryCode&amp;".distn.bsh."&amp;Q$10&amp;$E255&amp;Q$9&amp;Q$11,DHHKey,0),MATCH($D255,DHHVar,0))</f>
        <v>5.96550503414085</v>
      </c>
      <c r="R255" s="203">
        <f>INDEX(DHHVal,MATCH(CtryCode&amp;".distn.bsh."&amp;R$10&amp;$E255&amp;R$9&amp;R$11,DHHKey,0),MATCH($D255,DHHVar,0))</f>
        <v>5.843944394837741</v>
      </c>
      <c r="S255" s="203">
        <f>INDEX(DHHVal,MATCH(CtryCode&amp;".distn.bsh."&amp;S$10&amp;$E255&amp;S$9&amp;S$11,DHHKey,0),MATCH($D255,DHHVar,0))</f>
        <v>5.880207343561918</v>
      </c>
      <c r="T255" s="203">
        <f>INDEX(DHHVal,MATCH(CtryCode&amp;".distn.bsh."&amp;T$10&amp;$E255&amp;T$9&amp;T$11,DHHKey,0),MATCH($D255,DHHVar,0))</f>
        <v>6.125548044964465</v>
      </c>
      <c r="U255" s="203">
        <f>INDEX(DHHVal,MATCH(CtryCode&amp;".distn.bsh."&amp;U$10&amp;$E255&amp;U$9&amp;U$11,DHHKey,0),MATCH($D255,DHHVar,0))</f>
        <v>5.452201923464813</v>
      </c>
      <c r="V255" s="203">
        <f>INDEX(DHHVal,MATCH(CtryCode&amp;".distn.bsh."&amp;V$10&amp;$E255&amp;V$9&amp;V$11,DHHKey,0),MATCH($D255,DHHVar,0))</f>
        <v>5.820002735551935</v>
      </c>
      <c r="W255" s="207" t="str">
        <f>IF(X$5=K$5,SUM(Y255:AI255)-SUM(L255:V255),"")</f>
        <v/>
      </c>
      <c r="X255" s="9" t="str">
        <f>LOWER(CtryCode)&amp;".distn."&amp;$A255&amp;IF($B255="","","."&amp;$B255)&amp;IF($C255="","",".dec."&amp;$C255)&amp;"."&amp;X$5</f>
        <v>egy.distn.bsh.ret.dec.rur.2</v>
      </c>
      <c r="Y255" s="208">
        <f>INDEX(DHHVal,MATCH(CtryCode&amp;".distn.bsh."&amp;Y$10&amp;$E255&amp;Y$9&amp;Y$11,DHHKey,0),MATCH($D255,DHHVar,0))</f>
        <v>6.179359380470811</v>
      </c>
      <c r="Z255" s="203">
        <f>INDEX(DHHVal,MATCH(CtryCode&amp;".distn.bsh."&amp;Z$10&amp;$E255&amp;Z$9&amp;Z$11,DHHKey,0),MATCH($D255,DHHVar,0))</f>
        <v>6.22091165989878</v>
      </c>
      <c r="AA255" s="203">
        <f>INDEX(DHHVal,MATCH(CtryCode&amp;".distn.bsh."&amp;AA$10&amp;$E255&amp;AA$9&amp;AA$11,DHHKey,0),MATCH($D255,DHHVar,0))</f>
        <v>6.348151849267712</v>
      </c>
      <c r="AB255" s="203">
        <f>INDEX(DHHVal,MATCH(CtryCode&amp;".distn.bsh."&amp;AB$10&amp;$E255&amp;AB$9&amp;AB$11,DHHKey,0),MATCH($D255,DHHVar,0))</f>
        <v>6.041179202676562</v>
      </c>
      <c r="AC255" s="203">
        <f>INDEX(DHHVal,MATCH(CtryCode&amp;".distn.bsh."&amp;AC$10&amp;$E255&amp;AC$9&amp;AC$11,DHHKey,0),MATCH($D255,DHHVar,0))</f>
        <v>6.153117552337926</v>
      </c>
      <c r="AD255" s="203">
        <f>INDEX(DHHVal,MATCH(CtryCode&amp;".distn.bsh."&amp;AD$10&amp;$E255&amp;AD$9&amp;AD$11,DHHKey,0),MATCH($D255,DHHVar,0))</f>
        <v>5.96550503414085</v>
      </c>
      <c r="AE255" s="203">
        <f>INDEX(DHHVal,MATCH(CtryCode&amp;".distn.bsh."&amp;AE$10&amp;$E255&amp;AE$9&amp;AE$11,DHHKey,0),MATCH($D255,DHHVar,0))</f>
        <v>5.843944394837741</v>
      </c>
      <c r="AF255" s="203">
        <f>INDEX(DHHVal,MATCH(CtryCode&amp;".distn.bsh."&amp;AF$10&amp;$E255&amp;AF$9&amp;AF$11,DHHKey,0),MATCH($D255,DHHVar,0))</f>
        <v>5.880207343561918</v>
      </c>
      <c r="AG255" s="203">
        <f>INDEX(DHHVal,MATCH(CtryCode&amp;".distn.bsh."&amp;AG$10&amp;$E255&amp;AG$9&amp;AG$11,DHHKey,0),MATCH($D255,DHHVar,0))</f>
        <v>6.125548044964465</v>
      </c>
      <c r="AH255" s="203">
        <f>INDEX(DHHVal,MATCH(CtryCode&amp;".distn.bsh."&amp;AH$10&amp;$E255&amp;AH$9&amp;AH$11,DHHKey,0),MATCH($D255,DHHVar,0))</f>
        <v>5.452201923464813</v>
      </c>
      <c r="AI255" s="203">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8">
        <f>INDEX(DHHVal,MATCH(CtryCode&amp;".distn.bsh."&amp;L$10&amp;$E256&amp;L$9&amp;L$11,DHHKey,0),MATCH($D256,DHHVar,0))</f>
        <v>0.3652197386951654</v>
      </c>
      <c r="M256" s="203">
        <f>INDEX(DHHVal,MATCH(CtryCode&amp;".distn.bsh."&amp;M$10&amp;$E256&amp;M$9&amp;M$11,DHHKey,0),MATCH($D256,DHHVar,0))</f>
        <v>0.2019064102406904</v>
      </c>
      <c r="N256" s="203">
        <f>INDEX(DHHVal,MATCH(CtryCode&amp;".distn.bsh."&amp;N$10&amp;$E256&amp;N$9&amp;N$11,DHHKey,0),MATCH($D256,DHHVar,0))</f>
        <v>0.1711079382282547</v>
      </c>
      <c r="O256" s="203">
        <f>INDEX(DHHVal,MATCH(CtryCode&amp;".distn.bsh."&amp;O$10&amp;$E256&amp;O$9&amp;O$11,DHHKey,0),MATCH($D256,DHHVar,0))</f>
        <v>0.2949496996231852</v>
      </c>
      <c r="P256" s="203">
        <f>INDEX(DHHVal,MATCH(CtryCode&amp;".distn.bsh."&amp;P$10&amp;$E256&amp;P$9&amp;P$11,DHHKey,0),MATCH($D256,DHHVar,0))</f>
        <v>0.3601410847520499</v>
      </c>
      <c r="Q256" s="203">
        <f>INDEX(DHHVal,MATCH(CtryCode&amp;".distn.bsh."&amp;Q$10&amp;$E256&amp;Q$9&amp;Q$11,DHHKey,0),MATCH($D256,DHHVar,0))</f>
        <v>0.271607315186024</v>
      </c>
      <c r="R256" s="203">
        <f>INDEX(DHHVal,MATCH(CtryCode&amp;".distn.bsh."&amp;R$10&amp;$E256&amp;R$9&amp;R$11,DHHKey,0),MATCH($D256,DHHVar,0))</f>
        <v>0.3858798464673143</v>
      </c>
      <c r="S256" s="203">
        <f>INDEX(DHHVal,MATCH(CtryCode&amp;".distn.bsh."&amp;S$10&amp;$E256&amp;S$9&amp;S$11,DHHKey,0),MATCH($D256,DHHVar,0))</f>
        <v>0.393350438975851</v>
      </c>
      <c r="T256" s="203">
        <f>INDEX(DHHVal,MATCH(CtryCode&amp;".distn.bsh."&amp;T$10&amp;$E256&amp;T$9&amp;T$11,DHHKey,0),MATCH($D256,DHHVar,0))</f>
        <v>0.4992096583927071</v>
      </c>
      <c r="U256" s="203">
        <f>INDEX(DHHVal,MATCH(CtryCode&amp;".distn.bsh."&amp;U$10&amp;$E256&amp;U$9&amp;U$11,DHHKey,0),MATCH($D256,DHHVar,0))</f>
        <v>0.5933742539988525</v>
      </c>
      <c r="V256" s="203">
        <f>INDEX(DHHVal,MATCH(CtryCode&amp;".distn.bsh."&amp;V$10&amp;$E256&amp;V$9&amp;V$11,DHHKey,0),MATCH($D256,DHHVar,0))</f>
        <v>0.5083427757699129</v>
      </c>
      <c r="W256" s="207" t="str">
        <f>IF(X$5=K$5,SUM(Y256:AI256)-SUM(L256:V256),"")</f>
        <v/>
      </c>
      <c r="X256" s="9" t="str">
        <f>LOWER(CtryCode)&amp;".distn."&amp;$A256&amp;IF($B256="","","."&amp;$B256)&amp;IF($C256="","",".dec."&amp;$C256)&amp;"."&amp;X$5</f>
        <v>egy.distn.bsh.teq.dec.rur.2</v>
      </c>
      <c r="Y256" s="208">
        <f>INDEX(DHHVal,MATCH(CtryCode&amp;".distn.bsh."&amp;Y$10&amp;$E256&amp;Y$9&amp;Y$11,DHHKey,0),MATCH($D256,DHHVar,0))</f>
        <v>0.3652197386951654</v>
      </c>
      <c r="Z256" s="203">
        <f>INDEX(DHHVal,MATCH(CtryCode&amp;".distn.bsh."&amp;Z$10&amp;$E256&amp;Z$9&amp;Z$11,DHHKey,0),MATCH($D256,DHHVar,0))</f>
        <v>0.2019064102406904</v>
      </c>
      <c r="AA256" s="203">
        <f>INDEX(DHHVal,MATCH(CtryCode&amp;".distn.bsh."&amp;AA$10&amp;$E256&amp;AA$9&amp;AA$11,DHHKey,0),MATCH($D256,DHHVar,0))</f>
        <v>0.1711079382282547</v>
      </c>
      <c r="AB256" s="203">
        <f>INDEX(DHHVal,MATCH(CtryCode&amp;".distn.bsh."&amp;AB$10&amp;$E256&amp;AB$9&amp;AB$11,DHHKey,0),MATCH($D256,DHHVar,0))</f>
        <v>0.2949496996231852</v>
      </c>
      <c r="AC256" s="203">
        <f>INDEX(DHHVal,MATCH(CtryCode&amp;".distn.bsh."&amp;AC$10&amp;$E256&amp;AC$9&amp;AC$11,DHHKey,0),MATCH($D256,DHHVar,0))</f>
        <v>0.3601410847520499</v>
      </c>
      <c r="AD256" s="203">
        <f>INDEX(DHHVal,MATCH(CtryCode&amp;".distn.bsh."&amp;AD$10&amp;$E256&amp;AD$9&amp;AD$11,DHHKey,0),MATCH($D256,DHHVar,0))</f>
        <v>0.271607315186024</v>
      </c>
      <c r="AE256" s="203">
        <f>INDEX(DHHVal,MATCH(CtryCode&amp;".distn.bsh."&amp;AE$10&amp;$E256&amp;AE$9&amp;AE$11,DHHKey,0),MATCH($D256,DHHVar,0))</f>
        <v>0.3858798464673143</v>
      </c>
      <c r="AF256" s="203">
        <f>INDEX(DHHVal,MATCH(CtryCode&amp;".distn.bsh."&amp;AF$10&amp;$E256&amp;AF$9&amp;AF$11,DHHKey,0),MATCH($D256,DHHVar,0))</f>
        <v>0.393350438975851</v>
      </c>
      <c r="AG256" s="203">
        <f>INDEX(DHHVal,MATCH(CtryCode&amp;".distn.bsh."&amp;AG$10&amp;$E256&amp;AG$9&amp;AG$11,DHHKey,0),MATCH($D256,DHHVar,0))</f>
        <v>0.4992096583927071</v>
      </c>
      <c r="AH256" s="203">
        <f>INDEX(DHHVal,MATCH(CtryCode&amp;".distn.bsh."&amp;AH$10&amp;$E256&amp;AH$9&amp;AH$11,DHHKey,0),MATCH($D256,DHHVar,0))</f>
        <v>0.5933742539988525</v>
      </c>
      <c r="AI256" s="203">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8">
        <f>INDEX(DHHVal,MATCH(CtryCode&amp;".distn.bsh."&amp;L$10&amp;$E257&amp;L$9&amp;L$11,DHHKey,0),MATCH($D257,DHHVar,0))</f>
        <v>4.049093780438884</v>
      </c>
      <c r="M257" s="203">
        <f>INDEX(DHHVal,MATCH(CtryCode&amp;".distn.bsh."&amp;M$10&amp;$E257&amp;M$9&amp;M$11,DHHKey,0),MATCH($D257,DHHVar,0))</f>
        <v>4.269049777254065</v>
      </c>
      <c r="N257" s="203">
        <f>INDEX(DHHVal,MATCH(CtryCode&amp;".distn.bsh."&amp;N$10&amp;$E257&amp;N$9&amp;N$11,DHHKey,0),MATCH($D257,DHHVar,0))</f>
        <v>3.658068614176907</v>
      </c>
      <c r="O257" s="203">
        <f>INDEX(DHHVal,MATCH(CtryCode&amp;".distn.bsh."&amp;O$10&amp;$E257&amp;O$9&amp;O$11,DHHKey,0),MATCH($D257,DHHVar,0))</f>
        <v>3.499300191530667</v>
      </c>
      <c r="P257" s="203">
        <f>INDEX(DHHVal,MATCH(CtryCode&amp;".distn.bsh."&amp;P$10&amp;$E257&amp;P$9&amp;P$11,DHHKey,0),MATCH($D257,DHHVar,0))</f>
        <v>4.019497987712112</v>
      </c>
      <c r="Q257" s="203">
        <f>INDEX(DHHVal,MATCH(CtryCode&amp;".distn.bsh."&amp;Q$10&amp;$E257&amp;Q$9&amp;Q$11,DHHKey,0),MATCH($D257,DHHVar,0))</f>
        <v>4.365558770996815</v>
      </c>
      <c r="R257" s="203">
        <f>INDEX(DHHVal,MATCH(CtryCode&amp;".distn.bsh."&amp;R$10&amp;$E257&amp;R$9&amp;R$11,DHHKey,0),MATCH($D257,DHHVar,0))</f>
        <v>4.080851506462824</v>
      </c>
      <c r="S257" s="203">
        <f>INDEX(DHHVal,MATCH(CtryCode&amp;".distn.bsh."&amp;S$10&amp;$E257&amp;S$9&amp;S$11,DHHKey,0),MATCH($D257,DHHVar,0))</f>
        <v>4.251342473525483</v>
      </c>
      <c r="T257" s="203">
        <f>INDEX(DHHVal,MATCH(CtryCode&amp;".distn.bsh."&amp;T$10&amp;$E257&amp;T$9&amp;T$11,DHHKey,0),MATCH($D257,DHHVar,0))</f>
        <v>4.306242123956609</v>
      </c>
      <c r="U257" s="203">
        <f>INDEX(DHHVal,MATCH(CtryCode&amp;".distn.bsh."&amp;U$10&amp;$E257&amp;U$9&amp;U$11,DHHKey,0),MATCH($D257,DHHVar,0))</f>
        <v>4.065361017054762</v>
      </c>
      <c r="V257" s="203">
        <f>INDEX(DHHVal,MATCH(CtryCode&amp;".distn.bsh."&amp;V$10&amp;$E257&amp;V$9&amp;V$11,DHHKey,0),MATCH($D257,DHHVar,0))</f>
        <v>3.668249942701159</v>
      </c>
      <c r="W257" s="207" t="str">
        <f>IF(X$5=K$5,SUM(Y257:AI257)-SUM(L257:V257),"")</f>
        <v/>
      </c>
      <c r="X257" s="9" t="str">
        <f>LOWER(CtryCode)&amp;".distn."&amp;$A257&amp;IF($B257="","","."&amp;$B257)&amp;IF($C257="","",".dec."&amp;$C257)&amp;"."&amp;X$5</f>
        <v>egy.distn.bsh.tpu.dec.rur.2</v>
      </c>
      <c r="Y257" s="208">
        <f>INDEX(DHHVal,MATCH(CtryCode&amp;".distn.bsh."&amp;Y$10&amp;$E257&amp;Y$9&amp;Y$11,DHHKey,0),MATCH($D257,DHHVar,0))</f>
        <v>4.049093780438884</v>
      </c>
      <c r="Z257" s="203">
        <f>INDEX(DHHVal,MATCH(CtryCode&amp;".distn.bsh."&amp;Z$10&amp;$E257&amp;Z$9&amp;Z$11,DHHKey,0),MATCH($D257,DHHVar,0))</f>
        <v>4.269049777254065</v>
      </c>
      <c r="AA257" s="203">
        <f>INDEX(DHHVal,MATCH(CtryCode&amp;".distn.bsh."&amp;AA$10&amp;$E257&amp;AA$9&amp;AA$11,DHHKey,0),MATCH($D257,DHHVar,0))</f>
        <v>3.658068614176907</v>
      </c>
      <c r="AB257" s="203">
        <f>INDEX(DHHVal,MATCH(CtryCode&amp;".distn.bsh."&amp;AB$10&amp;$E257&amp;AB$9&amp;AB$11,DHHKey,0),MATCH($D257,DHHVar,0))</f>
        <v>3.499300191530667</v>
      </c>
      <c r="AC257" s="203">
        <f>INDEX(DHHVal,MATCH(CtryCode&amp;".distn.bsh."&amp;AC$10&amp;$E257&amp;AC$9&amp;AC$11,DHHKey,0),MATCH($D257,DHHVar,0))</f>
        <v>4.019497987712112</v>
      </c>
      <c r="AD257" s="203">
        <f>INDEX(DHHVal,MATCH(CtryCode&amp;".distn.bsh."&amp;AD$10&amp;$E257&amp;AD$9&amp;AD$11,DHHKey,0),MATCH($D257,DHHVar,0))</f>
        <v>4.365558770996815</v>
      </c>
      <c r="AE257" s="203">
        <f>INDEX(DHHVal,MATCH(CtryCode&amp;".distn.bsh."&amp;AE$10&amp;$E257&amp;AE$9&amp;AE$11,DHHKey,0),MATCH($D257,DHHVar,0))</f>
        <v>4.080851506462824</v>
      </c>
      <c r="AF257" s="203">
        <f>INDEX(DHHVal,MATCH(CtryCode&amp;".distn.bsh."&amp;AF$10&amp;$E257&amp;AF$9&amp;AF$11,DHHKey,0),MATCH($D257,DHHVar,0))</f>
        <v>4.251342473525483</v>
      </c>
      <c r="AG257" s="203">
        <f>INDEX(DHHVal,MATCH(CtryCode&amp;".distn.bsh."&amp;AG$10&amp;$E257&amp;AG$9&amp;AG$11,DHHKey,0),MATCH($D257,DHHVar,0))</f>
        <v>4.306242123956609</v>
      </c>
      <c r="AH257" s="203">
        <f>INDEX(DHHVal,MATCH(CtryCode&amp;".distn.bsh."&amp;AH$10&amp;$E257&amp;AH$9&amp;AH$11,DHHKey,0),MATCH($D257,DHHVar,0))</f>
        <v>4.065361017054762</v>
      </c>
      <c r="AI257" s="203">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5">
        <f>SUM(L185:L192)+SUM(L207:L209)</f>
        <v>6.2853337220292165</v>
      </c>
      <c r="M259" s="216">
        <f>SUM(M185:M192)+SUM(M207:M209)</f>
        <v>7.086616216422202</v>
      </c>
      <c r="N259" s="216">
        <f>SUM(N185:N192)+SUM(N207:N209)</f>
        <v>6.489248018851203</v>
      </c>
      <c r="O259" s="216">
        <f>SUM(O185:O192)+SUM(O207:O209)</f>
        <v>6.338924503991954</v>
      </c>
      <c r="P259" s="216">
        <f>SUM(P185:P192)+SUM(P207:P209)</f>
        <v>5.8983953610434545</v>
      </c>
      <c r="Q259" s="216">
        <f>SUM(Q185:Q192)+SUM(Q207:Q209)</f>
        <v>5.910818321798365</v>
      </c>
      <c r="R259" s="216">
        <f>SUM(R185:R192)+SUM(R207:R209)</f>
        <v>5.87743636224054</v>
      </c>
      <c r="S259" s="216">
        <f>SUM(S185:S192)+SUM(S207:S209)</f>
        <v>6.162787095907755</v>
      </c>
      <c r="T259" s="216">
        <f>SUM(T185:T192)+SUM(T207:T209)</f>
        <v>6.2717087757850845</v>
      </c>
      <c r="U259" s="216">
        <f>SUM(U185:U192)+SUM(U207:U209)</f>
        <v>6.036408876484296</v>
      </c>
      <c r="V259" s="216">
        <f>SUM(V185:V192)+SUM(V207:V209)</f>
        <v>6.3951810425229265</v>
      </c>
      <c r="W259" s="207" t="str">
        <f>IF(X$5=K$5,SUM(Y259:AI259)-SUM(L259:V259),"")</f>
        <v/>
      </c>
      <c r="X259" s="9" t="str">
        <f>LOWER(CtryCode)&amp;".distn."&amp;$A259&amp;IF($B259="","","."&amp;$B259)&amp;IF($C259="","",".dec."&amp;$C259)&amp;"."&amp;X$5</f>
        <v>egy.distn.bsh.ene.dec.ove.2</v>
      </c>
      <c r="Y259" s="215">
        <f>SUM(Y185:Y192)+SUM(Y207:Y209)</f>
        <v>6.2853337220292165</v>
      </c>
      <c r="Z259" s="216">
        <f>SUM(Z185:Z192)+SUM(Z207:Z209)</f>
        <v>7.086616216422202</v>
      </c>
      <c r="AA259" s="216">
        <f>SUM(AA185:AA192)+SUM(AA207:AA209)</f>
        <v>6.489248018851203</v>
      </c>
      <c r="AB259" s="216">
        <f>SUM(AB185:AB192)+SUM(AB207:AB209)</f>
        <v>6.338924503991954</v>
      </c>
      <c r="AC259" s="216">
        <f>SUM(AC185:AC192)+SUM(AC207:AC209)</f>
        <v>5.8983953610434545</v>
      </c>
      <c r="AD259" s="216">
        <f>SUM(AD185:AD192)+SUM(AD207:AD209)</f>
        <v>5.910818321798365</v>
      </c>
      <c r="AE259" s="216">
        <f>SUM(AE185:AE192)+SUM(AE207:AE209)</f>
        <v>5.87743636224054</v>
      </c>
      <c r="AF259" s="216">
        <f>SUM(AF185:AF192)+SUM(AF207:AF209)</f>
        <v>6.162787095907755</v>
      </c>
      <c r="AG259" s="216">
        <f>SUM(AG185:AG192)+SUM(AG207:AG209)</f>
        <v>6.2717087757850845</v>
      </c>
      <c r="AH259" s="216">
        <f>SUM(AH185:AH192)+SUM(AH207:AH209)</f>
        <v>6.036408876484296</v>
      </c>
      <c r="AI259" s="216">
        <f>SUM(AI185:AI192)+SUM(AI207:AI209)</f>
        <v>6.3951810425229265</v>
      </c>
    </row>
    <row r="260"/>
    <row r="261">
      <c r="A261" s="56" t="inlineStr">
        <is>
          <t>6</t>
        </is>
      </c>
      <c r="B261" s="27"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8">
        <f>SUMPRODUCT(L157:L178,L185:L206)</f>
        <v>0.0</v>
      </c>
      <c r="M264" s="203">
        <f>SUMPRODUCT(M157:M178,M185:M206)</f>
        <v>0.0</v>
      </c>
      <c r="N264" s="203">
        <f>SUMPRODUCT(N157:N178,N185:N206)</f>
        <v>0.0</v>
      </c>
      <c r="O264" s="203">
        <f>SUMPRODUCT(O157:O178,O185:O206)</f>
        <v>0.0</v>
      </c>
      <c r="P264" s="203">
        <f>SUMPRODUCT(P157:P178,P185:P206)</f>
        <v>0.0</v>
      </c>
      <c r="Q264" s="203">
        <f>SUMPRODUCT(Q157:Q178,Q185:Q206)</f>
        <v>0.0</v>
      </c>
      <c r="R264" s="203">
        <f>SUMPRODUCT(R157:R178,R185:R206)</f>
        <v>0.0</v>
      </c>
      <c r="S264" s="203">
        <f>SUMPRODUCT(S157:S178,S185:S206)</f>
        <v>0.0</v>
      </c>
      <c r="T264" s="203">
        <f>SUMPRODUCT(T157:T178,T185:T206)</f>
        <v>0.0</v>
      </c>
      <c r="U264" s="203">
        <f>SUMPRODUCT(U157:U178,U185:U206)</f>
        <v>0.0</v>
      </c>
      <c r="V264" s="203">
        <f>SUMPRODUCT(V157:V178,V185:V206)</f>
        <v>0.0</v>
      </c>
      <c r="W264" s="207" t="str">
        <f>IF(X$5=K$5,SUM(Y264:AI264)-SUM(L264:V264),"")</f>
        <v/>
      </c>
      <c r="X264" s="9" t="str">
        <f>LOWER(CtryCode)&amp;".distn."&amp;$A264&amp;IF($B264="","","."&amp;$B264)&amp;IF($C264="","",".dec."&amp;$C264)&amp;"."&amp;X$5</f>
        <v>egy.distn.uloss.dec.ove.2</v>
      </c>
      <c r="Y264" s="208">
        <f>SUMPRODUCT(Y157:Y178,Y185:Y206)</f>
        <v>1.501133926288359</v>
      </c>
      <c r="Z264" s="203">
        <f>SUMPRODUCT(Z157:Z178,Z185:Z206)</f>
        <v>1.7606577383339976</v>
      </c>
      <c r="AA264" s="203">
        <f>SUMPRODUCT(AA157:AA178,AA185:AA206)</f>
        <v>1.6062255044499254</v>
      </c>
      <c r="AB264" s="203">
        <f>SUMPRODUCT(AB157:AB178,AB185:AB206)</f>
        <v>1.5409041675189181</v>
      </c>
      <c r="AC264" s="203">
        <f>SUMPRODUCT(AC157:AC178,AC185:AC206)</f>
        <v>1.427657473770715</v>
      </c>
      <c r="AD264" s="203">
        <f>SUMPRODUCT(AD157:AD178,AD185:AD206)</f>
        <v>1.4321286738573002</v>
      </c>
      <c r="AE264" s="203">
        <f>SUMPRODUCT(AE157:AE178,AE185:AE206)</f>
        <v>1.416640951886269</v>
      </c>
      <c r="AF264" s="203">
        <f>SUMPRODUCT(AF157:AF178,AF185:AF206)</f>
        <v>1.463681182925772</v>
      </c>
      <c r="AG264" s="203">
        <f>SUMPRODUCT(AG157:AG178,AG185:AG206)</f>
        <v>1.4681863120765757</v>
      </c>
      <c r="AH264" s="203">
        <f>SUMPRODUCT(AH157:AH178,AH185:AH206)</f>
        <v>1.404017079157501</v>
      </c>
      <c r="AI264" s="203">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8">
        <f>SUMPRODUCT(L157:L178,L212:L233)</f>
        <v>0.0</v>
      </c>
      <c r="M265" s="203">
        <f>SUMPRODUCT(M157:M178,M212:M233)</f>
        <v>0.0</v>
      </c>
      <c r="N265" s="203">
        <f>SUMPRODUCT(N157:N178,N212:N233)</f>
        <v>0.0</v>
      </c>
      <c r="O265" s="203">
        <f>SUMPRODUCT(O157:O178,O212:O233)</f>
        <v>0.0</v>
      </c>
      <c r="P265" s="203">
        <f>SUMPRODUCT(P157:P178,P212:P233)</f>
        <v>0.0</v>
      </c>
      <c r="Q265" s="203">
        <f>SUMPRODUCT(Q157:Q178,Q212:Q233)</f>
        <v>0.0</v>
      </c>
      <c r="R265" s="203">
        <f>SUMPRODUCT(R157:R178,R212:R233)</f>
        <v>0.0</v>
      </c>
      <c r="S265" s="203">
        <f>SUMPRODUCT(S157:S178,S212:S233)</f>
        <v>0.0</v>
      </c>
      <c r="T265" s="203">
        <f>SUMPRODUCT(T157:T178,T212:T233)</f>
        <v>0.0</v>
      </c>
      <c r="U265" s="203">
        <f>SUMPRODUCT(U157:U178,U212:U233)</f>
        <v>0.0</v>
      </c>
      <c r="V265" s="203">
        <f>SUMPRODUCT(V157:V178,V212:V233)</f>
        <v>0.0</v>
      </c>
      <c r="W265" s="207" t="str">
        <f>IF(X$5=K$5,SUM(Y265:AI265)-SUM(L265:V265),"")</f>
        <v/>
      </c>
      <c r="X265" s="9" t="str">
        <f>LOWER(CtryCode)&amp;".distn."&amp;$A265&amp;IF($B265="","","."&amp;$B265)&amp;IF($C265="","",".dec."&amp;$C265)&amp;"."&amp;X$5</f>
        <v>egy.distn.uloss.dec.urb.2</v>
      </c>
      <c r="Y265" s="208">
        <f>SUMPRODUCT(Y157:Y178,Y212:Y233)</f>
        <v>1.4162991634406756</v>
      </c>
      <c r="Z265" s="203">
        <f>SUMPRODUCT(Z157:Z178,Z212:Z233)</f>
        <v>1.5969022715221193</v>
      </c>
      <c r="AA265" s="203">
        <f>SUMPRODUCT(AA157:AA178,AA212:AA233)</f>
        <v>1.4049160516174164</v>
      </c>
      <c r="AB265" s="203">
        <f>SUMPRODUCT(AB157:AB178,AB212:AB233)</f>
        <v>1.3897858826577498</v>
      </c>
      <c r="AC265" s="203">
        <f>SUMPRODUCT(AC157:AC178,AC212:AC233)</f>
        <v>1.3236975585244408</v>
      </c>
      <c r="AD265" s="203">
        <f>SUMPRODUCT(AD157:AD178,AD212:AD233)</f>
        <v>1.297218440182433</v>
      </c>
      <c r="AE265" s="203">
        <f>SUMPRODUCT(AE157:AE178,AE212:AE233)</f>
        <v>1.3158179257600338</v>
      </c>
      <c r="AF265" s="203">
        <f>SUMPRODUCT(AF157:AF178,AF212:AF233)</f>
        <v>1.431195112653637</v>
      </c>
      <c r="AG265" s="203">
        <f>SUMPRODUCT(AG157:AG178,AG212:AG233)</f>
        <v>1.3262975077641734</v>
      </c>
      <c r="AH265" s="203">
        <f>SUMPRODUCT(AH157:AH178,AH212:AH233)</f>
        <v>1.3772560997793444</v>
      </c>
      <c r="AI265" s="203">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8">
        <f>SUMPRODUCT(L157:L178,L236:L257)</f>
        <v>0.0</v>
      </c>
      <c r="M266" s="203">
        <f>SUMPRODUCT(M157:M178,M236:M257)</f>
        <v>0.0</v>
      </c>
      <c r="N266" s="203">
        <f>SUMPRODUCT(N157:N178,N236:N257)</f>
        <v>0.0</v>
      </c>
      <c r="O266" s="203">
        <f>SUMPRODUCT(O157:O178,O236:O257)</f>
        <v>0.0</v>
      </c>
      <c r="P266" s="203">
        <f>SUMPRODUCT(P157:P178,P236:P257)</f>
        <v>0.0</v>
      </c>
      <c r="Q266" s="203">
        <f>SUMPRODUCT(Q157:Q178,Q236:Q257)</f>
        <v>0.0</v>
      </c>
      <c r="R266" s="203">
        <f>SUMPRODUCT(R157:R178,R236:R257)</f>
        <v>0.0</v>
      </c>
      <c r="S266" s="203">
        <f>SUMPRODUCT(S157:S178,S236:S257)</f>
        <v>0.0</v>
      </c>
      <c r="T266" s="203">
        <f>SUMPRODUCT(T157:T178,T236:T257)</f>
        <v>0.0</v>
      </c>
      <c r="U266" s="203">
        <f>SUMPRODUCT(U157:U178,U236:U257)</f>
        <v>0.0</v>
      </c>
      <c r="V266" s="203">
        <f>SUMPRODUCT(V157:V178,V236:V257)</f>
        <v>0.0</v>
      </c>
      <c r="W266" s="207" t="str">
        <f>IF(X$5=K$5,SUM(Y266:AI266)-SUM(L266:V266),"")</f>
        <v/>
      </c>
      <c r="X266" s="9" t="str">
        <f>LOWER(CtryCode)&amp;".distn."&amp;$A266&amp;IF($B266="","","."&amp;$B266)&amp;IF($C266="","",".dec."&amp;$C266)&amp;"."&amp;X$5</f>
        <v>egy.distn.uloss.dec.rur.2</v>
      </c>
      <c r="Y266" s="208">
        <f>SUMPRODUCT(Y157:Y178,Y236:Y257)</f>
        <v>1.5547040117235593</v>
      </c>
      <c r="Z266" s="203">
        <f>SUMPRODUCT(Z157:Z178,Z236:Z257)</f>
        <v>1.8080143855270034</v>
      </c>
      <c r="AA266" s="203">
        <f>SUMPRODUCT(AA157:AA178,AA236:AA257)</f>
        <v>1.6188654114347736</v>
      </c>
      <c r="AB266" s="203">
        <f>SUMPRODUCT(AB157:AB178,AB236:AB257)</f>
        <v>1.5516007972446304</v>
      </c>
      <c r="AC266" s="203">
        <f>SUMPRODUCT(AC157:AC178,AC236:AC257)</f>
        <v>1.5836077952955345</v>
      </c>
      <c r="AD266" s="203">
        <f>SUMPRODUCT(AD157:AD178,AD236:AD257)</f>
        <v>1.5358952633576377</v>
      </c>
      <c r="AE266" s="203">
        <f>SUMPRODUCT(AE157:AE178,AE236:AE257)</f>
        <v>1.485160786546722</v>
      </c>
      <c r="AF266" s="203">
        <f>SUMPRODUCT(AF157:AF178,AF236:AF257)</f>
        <v>1.4341294448576736</v>
      </c>
      <c r="AG266" s="203">
        <f>SUMPRODUCT(AG157:AG178,AG236:AG257)</f>
        <v>1.5382493376414963</v>
      </c>
      <c r="AH266" s="203">
        <f>SUMPRODUCT(AH157:AH178,AH236:AH257)</f>
        <v>1.5419539238938589</v>
      </c>
      <c r="AI266" s="203">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7"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8">
        <f>IF(LEFT(L$20,3)="Yes",MIN(1,MAX(0,L$86/L$269)),1)</f>
        <v>1.0</v>
      </c>
      <c r="M270" s="203">
        <f>L270</f>
        <v>1.0</v>
      </c>
      <c r="N270" s="203">
        <f>M270</f>
        <v>1.0</v>
      </c>
      <c r="O270" s="203">
        <f>N270</f>
        <v>1.0</v>
      </c>
      <c r="P270" s="203">
        <f>O270</f>
        <v>1.0</v>
      </c>
      <c r="Q270" s="203">
        <f>P270</f>
        <v>1.0</v>
      </c>
      <c r="R270" s="203">
        <f>Q270</f>
        <v>1.0</v>
      </c>
      <c r="S270" s="203">
        <f>R270</f>
        <v>1.0</v>
      </c>
      <c r="T270" s="203">
        <f>S270</f>
        <v>1.0</v>
      </c>
      <c r="U270" s="203">
        <f>T270</f>
        <v>1.0</v>
      </c>
      <c r="V270" s="203">
        <f>U270</f>
        <v>1.0</v>
      </c>
      <c r="W270" s="207" t="str">
        <f>IF(X$5=K$5,SUM(Y270:AI270)-SUM(L270:V270),"")</f>
        <v/>
      </c>
      <c r="X270" s="9" t="str">
        <f>LOWER(CtryCode)&amp;".distn."&amp;$A270&amp;IF($B270="","","."&amp;$B270)&amp;IF($C270="","",".dec."&amp;$C270)&amp;"."&amp;X$5</f>
        <v>egy.distn.badj.2</v>
      </c>
      <c r="Y270" s="208">
        <f>IF(LEFT(Y$20,3)="Yes",MIN(1,MAX(0,Y$86/Y$269)),1)</f>
        <v>1.0</v>
      </c>
      <c r="Z270" s="203">
        <f>Y270</f>
        <v>1.0</v>
      </c>
      <c r="AA270" s="203">
        <f>Z270</f>
        <v>1.0</v>
      </c>
      <c r="AB270" s="203">
        <f>AA270</f>
        <v>1.0</v>
      </c>
      <c r="AC270" s="203">
        <f>AB270</f>
        <v>1.0</v>
      </c>
      <c r="AD270" s="203">
        <f>AC270</f>
        <v>1.0</v>
      </c>
      <c r="AE270" s="203">
        <f>AD270</f>
        <v>1.0</v>
      </c>
      <c r="AF270" s="203">
        <f>AE270</f>
        <v>1.0</v>
      </c>
      <c r="AG270" s="203">
        <f>AF270</f>
        <v>1.0</v>
      </c>
      <c r="AH270" s="203">
        <f>AG270</f>
        <v>1.0</v>
      </c>
      <c r="AI270" s="203">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8">
        <f>L$270+IF(LEFT(L$21,3)="Yes",DWLTri*(1-L$270),0)</f>
        <v>1.0</v>
      </c>
      <c r="M271" s="203">
        <f>L271</f>
        <v>1.0</v>
      </c>
      <c r="N271" s="203">
        <f>M271</f>
        <v>1.0</v>
      </c>
      <c r="O271" s="203">
        <f>N271</f>
        <v>1.0</v>
      </c>
      <c r="P271" s="203">
        <f>O271</f>
        <v>1.0</v>
      </c>
      <c r="Q271" s="203">
        <f>P271</f>
        <v>1.0</v>
      </c>
      <c r="R271" s="203">
        <f>Q271</f>
        <v>1.0</v>
      </c>
      <c r="S271" s="203">
        <f>R271</f>
        <v>1.0</v>
      </c>
      <c r="T271" s="203">
        <f>S271</f>
        <v>1.0</v>
      </c>
      <c r="U271" s="203">
        <f>T271</f>
        <v>1.0</v>
      </c>
      <c r="V271" s="203">
        <f>U271</f>
        <v>1.0</v>
      </c>
      <c r="W271" s="207" t="str">
        <f>IF(X$5=K$5,SUM(Y271:AI271)-SUM(L271:V271),"")</f>
        <v/>
      </c>
      <c r="X271" s="9" t="str">
        <f>LOWER(CtryCode)&amp;".distn."&amp;$A271&amp;IF($B271="","","."&amp;$B271)&amp;IF($C271="","",".dec."&amp;$C271)&amp;"."&amp;X$5</f>
        <v>egy.distn.lscale.2</v>
      </c>
      <c r="Y271" s="208">
        <f>Y$270+IF(LEFT(Y$21,3)="Yes",DWLTri*(1-Y$270),0)</f>
        <v>1.0</v>
      </c>
      <c r="Z271" s="203">
        <f>Y271</f>
        <v>1.0</v>
      </c>
      <c r="AA271" s="203">
        <f>Z271</f>
        <v>1.0</v>
      </c>
      <c r="AB271" s="203">
        <f>AA271</f>
        <v>1.0</v>
      </c>
      <c r="AC271" s="203">
        <f>AB271</f>
        <v>1.0</v>
      </c>
      <c r="AD271" s="203">
        <f>AC271</f>
        <v>1.0</v>
      </c>
      <c r="AE271" s="203">
        <f>AD271</f>
        <v>1.0</v>
      </c>
      <c r="AF271" s="203">
        <f>AE271</f>
        <v>1.0</v>
      </c>
      <c r="AG271" s="203">
        <f>AF271</f>
        <v>1.0</v>
      </c>
      <c r="AH271" s="203">
        <f>AG271</f>
        <v>1.0</v>
      </c>
      <c r="AI271" s="203">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8">
        <f>-L157*L185*L$271</f>
        <v>-0.0</v>
      </c>
      <c r="M274" s="203">
        <f>-M157*M185*M$271</f>
        <v>-0.0</v>
      </c>
      <c r="N274" s="203">
        <f>-N157*N185*N$271</f>
        <v>-0.0</v>
      </c>
      <c r="O274" s="203">
        <f>-O157*O185*O$271</f>
        <v>-0.0</v>
      </c>
      <c r="P274" s="203">
        <f>-P157*P185*P$271</f>
        <v>-0.0</v>
      </c>
      <c r="Q274" s="203">
        <f>-Q157*Q185*Q$271</f>
        <v>-0.0</v>
      </c>
      <c r="R274" s="203">
        <f>-R157*R185*R$271</f>
        <v>-0.0</v>
      </c>
      <c r="S274" s="203">
        <f>-S157*S185*S$271</f>
        <v>-0.0</v>
      </c>
      <c r="T274" s="203">
        <f>-T157*T185*T$271</f>
        <v>-0.0</v>
      </c>
      <c r="U274" s="203">
        <f>-U157*U185*U$271</f>
        <v>-0.0</v>
      </c>
      <c r="V274" s="203">
        <f>-V157*V185*V$271</f>
        <v>-0.0</v>
      </c>
      <c r="W274" s="207" t="str">
        <f>IF(X$5=K$5,SUM(Y274:AI274)-SUM(L274:V274),"")</f>
        <v/>
      </c>
      <c r="X274" s="9" t="str">
        <f>LOWER(CtryCode)&amp;".distn."&amp;$A274&amp;IF($B274="","","."&amp;$B274)&amp;IF($C274="","",".dec."&amp;$C274)&amp;"."&amp;X$5</f>
        <v>egy.distn.def.coa.dec.ove.2</v>
      </c>
      <c r="Y274" s="208">
        <f>-Y157*Y185*Y$271</f>
        <v>-0.0</v>
      </c>
      <c r="Z274" s="203">
        <f>-Z157*Z185*Z$271</f>
        <v>-0.0</v>
      </c>
      <c r="AA274" s="203">
        <f>-AA157*AA185*AA$271</f>
        <v>-0.0</v>
      </c>
      <c r="AB274" s="203">
        <f>-AB157*AB185*AB$271</f>
        <v>-0.0</v>
      </c>
      <c r="AC274" s="203">
        <f>-AC157*AC185*AC$271</f>
        <v>-0.0</v>
      </c>
      <c r="AD274" s="203">
        <f>-AD157*AD185*AD$271</f>
        <v>-0.0</v>
      </c>
      <c r="AE274" s="203">
        <f>-AE157*AE185*AE$271</f>
        <v>-0.0</v>
      </c>
      <c r="AF274" s="203">
        <f>-AF157*AF185*AF$271</f>
        <v>-0.0</v>
      </c>
      <c r="AG274" s="203">
        <f>-AG157*AG185*AG$271</f>
        <v>-0.0</v>
      </c>
      <c r="AH274" s="203">
        <f>-AH157*AH185*AH$271</f>
        <v>-0.0</v>
      </c>
      <c r="AI274" s="203">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8">
        <f>-L158*L186*L$271</f>
        <v>-0.0</v>
      </c>
      <c r="M275" s="203">
        <f>-M158*M186*M$271</f>
        <v>-0.0</v>
      </c>
      <c r="N275" s="203">
        <f>-N158*N186*N$271</f>
        <v>-0.0</v>
      </c>
      <c r="O275" s="203">
        <f>-O158*O186*O$271</f>
        <v>-0.0</v>
      </c>
      <c r="P275" s="203">
        <f>-P158*P186*P$271</f>
        <v>-0.0</v>
      </c>
      <c r="Q275" s="203">
        <f>-Q158*Q186*Q$271</f>
        <v>-0.0</v>
      </c>
      <c r="R275" s="203">
        <f>-R158*R186*R$271</f>
        <v>-0.0</v>
      </c>
      <c r="S275" s="203">
        <f>-S158*S186*S$271</f>
        <v>-0.0</v>
      </c>
      <c r="T275" s="203">
        <f>-T158*T186*T$271</f>
        <v>-0.0</v>
      </c>
      <c r="U275" s="203">
        <f>-U158*U186*U$271</f>
        <v>-0.0</v>
      </c>
      <c r="V275" s="203">
        <f>-V158*V186*V$271</f>
        <v>-0.0</v>
      </c>
      <c r="W275" s="207" t="str">
        <f>IF(X$5=K$5,SUM(Y275:AI275)-SUM(L275:V275),"")</f>
        <v/>
      </c>
      <c r="X275" s="9" t="str">
        <f>LOWER(CtryCode)&amp;".distn."&amp;$A275&amp;IF($B275="","","."&amp;$B275)&amp;IF($C275="","",".dec."&amp;$C275)&amp;"."&amp;X$5</f>
        <v>egy.distn.def.ely.dec.ove.2</v>
      </c>
      <c r="Y275" s="208">
        <f>-Y158*Y186*Y$271</f>
        <v>-0.5744862919059642</v>
      </c>
      <c r="Z275" s="203">
        <f>-Z158*Z186*Z$271</f>
        <v>-0.599934423311254</v>
      </c>
      <c r="AA275" s="203">
        <f>-AA158*AA186*AA$271</f>
        <v>-0.5582761332726206</v>
      </c>
      <c r="AB275" s="203">
        <f>-AB158*AB186*AB$271</f>
        <v>-0.5600534229611148</v>
      </c>
      <c r="AC275" s="203">
        <f>-AC158*AC186*AC$271</f>
        <v>-0.5405755454168285</v>
      </c>
      <c r="AD275" s="203">
        <f>-AD158*AD186*AD$271</f>
        <v>-0.5285893308678388</v>
      </c>
      <c r="AE275" s="203">
        <f>-AE158*AE186*AE$271</f>
        <v>-0.5358389542695736</v>
      </c>
      <c r="AF275" s="203">
        <f>-AF158*AF186*AF$271</f>
        <v>-0.5650000708668587</v>
      </c>
      <c r="AG275" s="203">
        <f>-AG158*AG186*AG$271</f>
        <v>-0.598128977466959</v>
      </c>
      <c r="AH275" s="203">
        <f>-AH158*AH186*AH$271</f>
        <v>-0.6009611810514661</v>
      </c>
      <c r="AI275" s="203">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8">
        <f>-L159*L187*L$271</f>
        <v>-0.0</v>
      </c>
      <c r="M276" s="203">
        <f>-M159*M187*M$271</f>
        <v>-0.0</v>
      </c>
      <c r="N276" s="203">
        <f>-N159*N187*N$271</f>
        <v>-0.0</v>
      </c>
      <c r="O276" s="203">
        <f>-O159*O187*O$271</f>
        <v>-0.0</v>
      </c>
      <c r="P276" s="203">
        <f>-P159*P187*P$271</f>
        <v>-0.0</v>
      </c>
      <c r="Q276" s="203">
        <f>-Q159*Q187*Q$271</f>
        <v>-0.0</v>
      </c>
      <c r="R276" s="203">
        <f>-R159*R187*R$271</f>
        <v>-0.0</v>
      </c>
      <c r="S276" s="203">
        <f>-S159*S187*S$271</f>
        <v>-0.0</v>
      </c>
      <c r="T276" s="203">
        <f>-T159*T187*T$271</f>
        <v>-0.0</v>
      </c>
      <c r="U276" s="203">
        <f>-U159*U187*U$271</f>
        <v>-0.0</v>
      </c>
      <c r="V276" s="203">
        <f>-V159*V187*V$271</f>
        <v>-0.0</v>
      </c>
      <c r="W276" s="207" t="str">
        <f>IF(X$5=K$5,SUM(Y276:AI276)-SUM(L276:V276),"")</f>
        <v/>
      </c>
      <c r="X276" s="9" t="str">
        <f>LOWER(CtryCode)&amp;".distn."&amp;$A276&amp;IF($B276="","","."&amp;$B276)&amp;IF($C276="","",".dec."&amp;$C276)&amp;"."&amp;X$5</f>
        <v>egy.distn.def.nga.dec.ove.2</v>
      </c>
      <c r="Y276" s="208">
        <f>-Y159*Y187*Y$271</f>
        <v>-0.12144663117618615</v>
      </c>
      <c r="Z276" s="203">
        <f>-Z159*Z187*Z$271</f>
        <v>-0.09812520686718902</v>
      </c>
      <c r="AA276" s="203">
        <f>-AA159*AA187*AA$271</f>
        <v>-0.09296331516535815</v>
      </c>
      <c r="AB276" s="203">
        <f>-AB159*AB187*AB$271</f>
        <v>-0.09893256918888652</v>
      </c>
      <c r="AC276" s="203">
        <f>-AC159*AC187*AC$271</f>
        <v>-0.1034348217002781</v>
      </c>
      <c r="AD276" s="203">
        <f>-AD159*AD187*AD$271</f>
        <v>-0.10648691987006302</v>
      </c>
      <c r="AE276" s="203">
        <f>-AE159*AE187*AE$271</f>
        <v>-0.11388217092200545</v>
      </c>
      <c r="AF276" s="203">
        <f>-AF159*AF187*AF$271</f>
        <v>-0.12716016565338684</v>
      </c>
      <c r="AG276" s="203">
        <f>-AG159*AG187*AG$271</f>
        <v>-0.15535178169716043</v>
      </c>
      <c r="AH276" s="203">
        <f>-AH159*AH187*AH$271</f>
        <v>-0.1522768616219035</v>
      </c>
      <c r="AI276" s="203">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8">
        <f>-L160*L188*L$271</f>
        <v>-0.0</v>
      </c>
      <c r="M277" s="203">
        <f>-M160*M188*M$271</f>
        <v>-0.0</v>
      </c>
      <c r="N277" s="203">
        <f>-N160*N188*N$271</f>
        <v>-0.0</v>
      </c>
      <c r="O277" s="203">
        <f>-O160*O188*O$271</f>
        <v>-0.0</v>
      </c>
      <c r="P277" s="203">
        <f>-P160*P188*P$271</f>
        <v>-0.0</v>
      </c>
      <c r="Q277" s="203">
        <f>-Q160*Q188*Q$271</f>
        <v>-0.0</v>
      </c>
      <c r="R277" s="203">
        <f>-R160*R188*R$271</f>
        <v>-0.0</v>
      </c>
      <c r="S277" s="203">
        <f>-S160*S188*S$271</f>
        <v>-0.0</v>
      </c>
      <c r="T277" s="203">
        <f>-T160*T188*T$271</f>
        <v>-0.0</v>
      </c>
      <c r="U277" s="203">
        <f>-U160*U188*U$271</f>
        <v>-0.0</v>
      </c>
      <c r="V277" s="203">
        <f>-V160*V188*V$271</f>
        <v>-0.0</v>
      </c>
      <c r="W277" s="207" t="str">
        <f>IF(X$5=K$5,SUM(Y277:AI277)-SUM(L277:V277),"")</f>
        <v/>
      </c>
      <c r="X277" s="9" t="str">
        <f>LOWER(CtryCode)&amp;".distn."&amp;$A277&amp;IF($B277="","","."&amp;$B277)&amp;IF($C277="","",".dec."&amp;$C277)&amp;"."&amp;X$5</f>
        <v>egy.distn.def.oil.dec.ove.2</v>
      </c>
      <c r="Y277" s="208">
        <f>-Y160*Y188*Y$271</f>
        <v>-0.04034881551992282</v>
      </c>
      <c r="Z277" s="203">
        <f>-Z160*Z188*Z$271</f>
        <v>-0.03044315885357469</v>
      </c>
      <c r="AA277" s="203">
        <f>-AA160*AA188*AA$271</f>
        <v>-0.03151308385148726</v>
      </c>
      <c r="AB277" s="203">
        <f>-AB160*AB188*AB$271</f>
        <v>-0.041225266070750305</v>
      </c>
      <c r="AC277" s="203">
        <f>-AC160*AC188*AC$271</f>
        <v>-0.030543825531596052</v>
      </c>
      <c r="AD277" s="203">
        <f>-AD160*AD188*AD$271</f>
        <v>-0.042742169964708816</v>
      </c>
      <c r="AE277" s="203">
        <f>-AE160*AE188*AE$271</f>
        <v>-0.04194766973820066</v>
      </c>
      <c r="AF277" s="203">
        <f>-AF160*AF188*AF$271</f>
        <v>-0.0428611652528101</v>
      </c>
      <c r="AG277" s="203">
        <f>-AG160*AG188*AG$271</f>
        <v>-0.04334570041367376</v>
      </c>
      <c r="AH277" s="203">
        <f>-AH160*AH188*AH$271</f>
        <v>-0.04423058940286918</v>
      </c>
      <c r="AI277" s="203">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8">
        <f>-L161*L189*L$271</f>
        <v>-0.0</v>
      </c>
      <c r="M278" s="203">
        <f>-M161*M189*M$271</f>
        <v>-0.0</v>
      </c>
      <c r="N278" s="203">
        <f>-N161*N189*N$271</f>
        <v>-0.0</v>
      </c>
      <c r="O278" s="203">
        <f>-O161*O189*O$271</f>
        <v>-0.0</v>
      </c>
      <c r="P278" s="203">
        <f>-P161*P189*P$271</f>
        <v>-0.0</v>
      </c>
      <c r="Q278" s="203">
        <f>-Q161*Q189*Q$271</f>
        <v>-0.0</v>
      </c>
      <c r="R278" s="203">
        <f>-R161*R189*R$271</f>
        <v>-0.0</v>
      </c>
      <c r="S278" s="203">
        <f>-S161*S189*S$271</f>
        <v>-0.0</v>
      </c>
      <c r="T278" s="203">
        <f>-T161*T189*T$271</f>
        <v>-0.0</v>
      </c>
      <c r="U278" s="203">
        <f>-U161*U189*U$271</f>
        <v>-0.0</v>
      </c>
      <c r="V278" s="203">
        <f>-V161*V189*V$271</f>
        <v>-0.0</v>
      </c>
      <c r="W278" s="207" t="str">
        <f>IF(X$5=K$5,SUM(Y278:AI278)-SUM(L278:V278),"")</f>
        <v/>
      </c>
      <c r="X278" s="9" t="str">
        <f>LOWER(CtryCode)&amp;".distn."&amp;$A278&amp;IF($B278="","","."&amp;$B278)&amp;IF($C278="","",".dec."&amp;$C278)&amp;"."&amp;X$5</f>
        <v>egy.distn.def.gso.dec.ove.2</v>
      </c>
      <c r="Y278" s="208">
        <f>-Y161*Y189*Y$271</f>
        <v>-0.06622260869791953</v>
      </c>
      <c r="Z278" s="203">
        <f>-Z161*Z189*Z$271</f>
        <v>-0.03716232235526885</v>
      </c>
      <c r="AA278" s="203">
        <f>-AA161*AA189*AA$271</f>
        <v>-0.04432562375314396</v>
      </c>
      <c r="AB278" s="203">
        <f>-AB161*AB189*AB$271</f>
        <v>-0.05317617651244152</v>
      </c>
      <c r="AC278" s="203">
        <f>-AC161*AC189*AC$271</f>
        <v>-0.05367314839209931</v>
      </c>
      <c r="AD278" s="203">
        <f>-AD161*AD189*AD$271</f>
        <v>-0.06358991580036606</v>
      </c>
      <c r="AE278" s="203">
        <f>-AE161*AE189*AE$271</f>
        <v>-0.06775165524539944</v>
      </c>
      <c r="AF278" s="203">
        <f>-AF161*AF189*AF$271</f>
        <v>-0.07632342358548126</v>
      </c>
      <c r="AG278" s="203">
        <f>-AG161*AG189*AG$271</f>
        <v>-0.08308256756878277</v>
      </c>
      <c r="AH278" s="203">
        <f>-AH161*AH189*AH$271</f>
        <v>-0.0757111216431788</v>
      </c>
      <c r="AI278" s="203">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8">
        <f>-L162*L190*L$271</f>
        <v>-0.0</v>
      </c>
      <c r="M279" s="203">
        <f>-M162*M190*M$271</f>
        <v>-0.0</v>
      </c>
      <c r="N279" s="203">
        <f>-N162*N190*N$271</f>
        <v>-0.0</v>
      </c>
      <c r="O279" s="203">
        <f>-O162*O190*O$271</f>
        <v>-0.0</v>
      </c>
      <c r="P279" s="203">
        <f>-P162*P190*P$271</f>
        <v>-0.0</v>
      </c>
      <c r="Q279" s="203">
        <f>-Q162*Q190*Q$271</f>
        <v>-0.0</v>
      </c>
      <c r="R279" s="203">
        <f>-R162*R190*R$271</f>
        <v>-0.0</v>
      </c>
      <c r="S279" s="203">
        <f>-S162*S190*S$271</f>
        <v>-0.0</v>
      </c>
      <c r="T279" s="203">
        <f>-T162*T190*T$271</f>
        <v>-0.0</v>
      </c>
      <c r="U279" s="203">
        <f>-U162*U190*U$271</f>
        <v>-0.0</v>
      </c>
      <c r="V279" s="203">
        <f>-V162*V190*V$271</f>
        <v>-0.0</v>
      </c>
      <c r="W279" s="207" t="str">
        <f>IF(X$5=K$5,SUM(Y279:AI279)-SUM(L279:V279),"")</f>
        <v/>
      </c>
      <c r="X279" s="9" t="str">
        <f>LOWER(CtryCode)&amp;".distn."&amp;$A279&amp;IF($B279="","","."&amp;$B279)&amp;IF($C279="","",".dec."&amp;$C279)&amp;"."&amp;X$5</f>
        <v>egy.distn.def.die.dec.ove.2</v>
      </c>
      <c r="Y279" s="208">
        <f>-Y162*Y190*Y$271</f>
        <v>-0.0</v>
      </c>
      <c r="Z279" s="203">
        <f>-Z162*Z190*Z$271</f>
        <v>-0.0</v>
      </c>
      <c r="AA279" s="203">
        <f>-AA162*AA190*AA$271</f>
        <v>-0.0</v>
      </c>
      <c r="AB279" s="203">
        <f>-AB162*AB190*AB$271</f>
        <v>-0.0</v>
      </c>
      <c r="AC279" s="203">
        <f>-AC162*AC190*AC$271</f>
        <v>-0.0</v>
      </c>
      <c r="AD279" s="203">
        <f>-AD162*AD190*AD$271</f>
        <v>-0.0</v>
      </c>
      <c r="AE279" s="203">
        <f>-AE162*AE190*AE$271</f>
        <v>-0.0</v>
      </c>
      <c r="AF279" s="203">
        <f>-AF162*AF190*AF$271</f>
        <v>-0.0</v>
      </c>
      <c r="AG279" s="203">
        <f>-AG162*AG190*AG$271</f>
        <v>-0.0</v>
      </c>
      <c r="AH279" s="203">
        <f>-AH162*AH190*AH$271</f>
        <v>-0.0</v>
      </c>
      <c r="AI279" s="203">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8">
        <f>-L163*L191*L$271</f>
        <v>-0.0</v>
      </c>
      <c r="M280" s="203">
        <f>-M163*M191*M$271</f>
        <v>-0.0</v>
      </c>
      <c r="N280" s="203">
        <f>-N163*N191*N$271</f>
        <v>-0.0</v>
      </c>
      <c r="O280" s="203">
        <f>-O163*O191*O$271</f>
        <v>-0.0</v>
      </c>
      <c r="P280" s="203">
        <f>-P163*P191*P$271</f>
        <v>-0.0</v>
      </c>
      <c r="Q280" s="203">
        <f>-Q163*Q191*Q$271</f>
        <v>-0.0</v>
      </c>
      <c r="R280" s="203">
        <f>-R163*R191*R$271</f>
        <v>-0.0</v>
      </c>
      <c r="S280" s="203">
        <f>-S163*S191*S$271</f>
        <v>-0.0</v>
      </c>
      <c r="T280" s="203">
        <f>-T163*T191*T$271</f>
        <v>-0.0</v>
      </c>
      <c r="U280" s="203">
        <f>-U163*U191*U$271</f>
        <v>-0.0</v>
      </c>
      <c r="V280" s="203">
        <f>-V163*V191*V$271</f>
        <v>-0.0</v>
      </c>
      <c r="W280" s="207" t="str">
        <f>IF(X$5=K$5,SUM(Y280:AI280)-SUM(L280:V280),"")</f>
        <v/>
      </c>
      <c r="X280" s="9" t="str">
        <f>LOWER(CtryCode)&amp;".distn."&amp;$A280&amp;IF($B280="","","."&amp;$B280)&amp;IF($C280="","",".dec."&amp;$C280)&amp;"."&amp;X$5</f>
        <v>egy.distn.def.ker.dec.ove.2</v>
      </c>
      <c r="Y280" s="208">
        <f>-Y163*Y191*Y$271</f>
        <v>-9.813760885044918e-06</v>
      </c>
      <c r="Z280" s="203">
        <f>-Z163*Z191*Z$271</f>
        <v>-3.598956138487565e-06</v>
      </c>
      <c r="AA280" s="203">
        <f>-AA163*AA191*AA$271</f>
        <v>-4.083911445928846e-06</v>
      </c>
      <c r="AB280" s="203">
        <f>-AB163*AB191*AB$271</f>
        <v>-1.838127737388319e-06</v>
      </c>
      <c r="AC280" s="203">
        <f>-AC163*AC191*AC$271</f>
        <v>-1.017928415595338e-05</v>
      </c>
      <c r="AD280" s="203">
        <f>-AD163*AD191*AD$271</f>
        <v>-1.0154773369296767e-05</v>
      </c>
      <c r="AE280" s="203">
        <f>-AE163*AE191*AE$271</f>
        <v>-8.338793721882775e-06</v>
      </c>
      <c r="AF280" s="203">
        <f>-AF163*AF191*AF$271</f>
        <v>-3.8310368883624465e-06</v>
      </c>
      <c r="AG280" s="203">
        <f>-AG163*AG191*AG$271</f>
        <v>-1.4668818861248517e-05</v>
      </c>
      <c r="AH280" s="203">
        <f>-AH163*AH191*AH$271</f>
        <v>-2.0632167324540567e-05</v>
      </c>
      <c r="AI280" s="203">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8">
        <f>-L164*L192*L$271</f>
        <v>-0.0</v>
      </c>
      <c r="M281" s="203">
        <f>-M164*M192*M$271</f>
        <v>-0.0</v>
      </c>
      <c r="N281" s="203">
        <f>-N164*N192*N$271</f>
        <v>-0.0</v>
      </c>
      <c r="O281" s="203">
        <f>-O164*O192*O$271</f>
        <v>-0.0</v>
      </c>
      <c r="P281" s="203">
        <f>-P164*P192*P$271</f>
        <v>-0.0</v>
      </c>
      <c r="Q281" s="203">
        <f>-Q164*Q192*Q$271</f>
        <v>-0.0</v>
      </c>
      <c r="R281" s="203">
        <f>-R164*R192*R$271</f>
        <v>-0.0</v>
      </c>
      <c r="S281" s="203">
        <f>-S164*S192*S$271</f>
        <v>-0.0</v>
      </c>
      <c r="T281" s="203">
        <f>-T164*T192*T$271</f>
        <v>-0.0</v>
      </c>
      <c r="U281" s="203">
        <f>-U164*U192*U$271</f>
        <v>-0.0</v>
      </c>
      <c r="V281" s="203">
        <f>-V164*V192*V$271</f>
        <v>-0.0</v>
      </c>
      <c r="W281" s="207" t="str">
        <f>IF(X$5=K$5,SUM(Y281:AI281)-SUM(L281:V281),"")</f>
        <v/>
      </c>
      <c r="X281" s="9" t="str">
        <f>LOWER(CtryCode)&amp;".distn."&amp;$A281&amp;IF($B281="","","."&amp;$B281)&amp;IF($C281="","",".dec."&amp;$C281)&amp;"."&amp;X$5</f>
        <v>egy.distn.def.lpg.dec.ove.2</v>
      </c>
      <c r="Y281" s="208">
        <f>-Y164*Y192*Y$271</f>
        <v>-0.5356098403791743</v>
      </c>
      <c r="Z281" s="203">
        <f>-Z164*Z192*Z$271</f>
        <v>-0.8283239487640145</v>
      </c>
      <c r="AA281" s="203">
        <f>-AA164*AA192*AA$271</f>
        <v>-0.7116202419953863</v>
      </c>
      <c r="AB281" s="203">
        <f>-AB164*AB192*AB$271</f>
        <v>-0.6262479617336209</v>
      </c>
      <c r="AC281" s="203">
        <f>-AC164*AC192*AC$271</f>
        <v>-0.538009394919496</v>
      </c>
      <c r="AD281" s="203">
        <f>-AD164*AD192*AD$271</f>
        <v>-0.5254445465964942</v>
      </c>
      <c r="AE281" s="203">
        <f>-AE164*AE192*AE$271</f>
        <v>-0.48616158113383257</v>
      </c>
      <c r="AF281" s="203">
        <f>-AF164*AF192*AF$271</f>
        <v>-0.4854269807864309</v>
      </c>
      <c r="AG281" s="203">
        <f>-AG164*AG192*AG$271</f>
        <v>-0.4153827955754851</v>
      </c>
      <c r="AH281" s="203">
        <f>-AH164*AH192*AH$271</f>
        <v>-0.3585980155416533</v>
      </c>
      <c r="AI281" s="203">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8">
        <f>SUM(L274:L281)</f>
        <v>0.0</v>
      </c>
      <c r="M282" s="203">
        <f>SUM(M274:M281)</f>
        <v>0.0</v>
      </c>
      <c r="N282" s="203">
        <f>SUM(N274:N281)</f>
        <v>0.0</v>
      </c>
      <c r="O282" s="203">
        <f>SUM(O274:O281)</f>
        <v>0.0</v>
      </c>
      <c r="P282" s="203">
        <f>SUM(P274:P281)</f>
        <v>0.0</v>
      </c>
      <c r="Q282" s="203">
        <f>SUM(Q274:Q281)</f>
        <v>0.0</v>
      </c>
      <c r="R282" s="203">
        <f>SUM(R274:R281)</f>
        <v>0.0</v>
      </c>
      <c r="S282" s="203">
        <f>SUM(S274:S281)</f>
        <v>0.0</v>
      </c>
      <c r="T282" s="203">
        <f>SUM(T274:T281)</f>
        <v>0.0</v>
      </c>
      <c r="U282" s="203">
        <f>SUM(U274:U281)</f>
        <v>0.0</v>
      </c>
      <c r="V282" s="203">
        <f>SUM(V274:V281)</f>
        <v>0.0</v>
      </c>
      <c r="W282" s="207" t="str">
        <f>IF(X$5=K$5,SUM(Y282:AI282)-SUM(L282:V282),"")</f>
        <v/>
      </c>
      <c r="X282" s="9" t="str">
        <f>LOWER(CtryCode)&amp;".distn."&amp;$A282&amp;IF($B282="","","."&amp;$B282)&amp;IF($C282="","",".dec."&amp;$C282)&amp;"."&amp;X$5</f>
        <v>egy.distn.def.tot.dec.ove.2</v>
      </c>
      <c r="Y282" s="208">
        <f>SUM(Y274:Y281)</f>
        <v>-1.3381240014400522</v>
      </c>
      <c r="Z282" s="203">
        <f>SUM(Z274:Z281)</f>
        <v>-1.5939926591074396</v>
      </c>
      <c r="AA282" s="203">
        <f>SUM(AA274:AA281)</f>
        <v>-1.4387024819494423</v>
      </c>
      <c r="AB282" s="203">
        <f>SUM(AB274:AB281)</f>
        <v>-1.3796372345945516</v>
      </c>
      <c r="AC282" s="203">
        <f>SUM(AC274:AC281)</f>
        <v>-1.2662469152444538</v>
      </c>
      <c r="AD282" s="203">
        <f>SUM(AD274:AD281)</f>
        <v>-1.2668630378728403</v>
      </c>
      <c r="AE282" s="203">
        <f>SUM(AE274:AE281)</f>
        <v>-1.2455903701027338</v>
      </c>
      <c r="AF282" s="203">
        <f>SUM(AF274:AF281)</f>
        <v>-1.296775637181856</v>
      </c>
      <c r="AG282" s="203">
        <f>SUM(AG274:AG281)</f>
        <v>-1.2953064915409223</v>
      </c>
      <c r="AH282" s="203">
        <f>SUM(AH274:AH281)</f>
        <v>-1.2317984014283954</v>
      </c>
      <c r="AI282" s="203">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8">
        <f>-L165*L193*L$271</f>
        <v>-0.0</v>
      </c>
      <c r="M285" s="203">
        <f>-M165*M193*M$271</f>
        <v>-0.0</v>
      </c>
      <c r="N285" s="203">
        <f>-N165*N193*N$271</f>
        <v>-0.0</v>
      </c>
      <c r="O285" s="203">
        <f>-O165*O193*O$271</f>
        <v>-0.0</v>
      </c>
      <c r="P285" s="203">
        <f>-P165*P193*P$271</f>
        <v>-0.0</v>
      </c>
      <c r="Q285" s="203">
        <f>-Q165*Q193*Q$271</f>
        <v>-0.0</v>
      </c>
      <c r="R285" s="203">
        <f>-R165*R193*R$271</f>
        <v>-0.0</v>
      </c>
      <c r="S285" s="203">
        <f>-S165*S193*S$271</f>
        <v>-0.0</v>
      </c>
      <c r="T285" s="203">
        <f>-T165*T193*T$271</f>
        <v>-0.0</v>
      </c>
      <c r="U285" s="203">
        <f>-U165*U193*U$271</f>
        <v>-0.0</v>
      </c>
      <c r="V285" s="203">
        <f>-V165*V193*V$271</f>
        <v>-0.0</v>
      </c>
      <c r="W285" s="207" t="str">
        <f>IF(X$5=K$5,SUM(Y285:AI285)-SUM(L285:V285),"")</f>
        <v/>
      </c>
      <c r="X285" s="9" t="str">
        <f>LOWER(CtryCode)&amp;".distn."&amp;$A285&amp;IF($B285="","","."&amp;$B285)&amp;IF($C285="","",".dec."&amp;$C285)&amp;"."&amp;X$5</f>
        <v>egy.distn.ief.app.dec.ove.2</v>
      </c>
      <c r="Y285" s="208">
        <f>-Y165*Y193*Y$271</f>
        <v>-0.004967634221700943</v>
      </c>
      <c r="Z285" s="203">
        <f>-Z165*Z193*Z$271</f>
        <v>-0.005016138489398324</v>
      </c>
      <c r="AA285" s="203">
        <f>-AA165*AA193*AA$271</f>
        <v>-0.004841947322783616</v>
      </c>
      <c r="AB285" s="203">
        <f>-AB165*AB193*AB$271</f>
        <v>-0.0047022183844292196</v>
      </c>
      <c r="AC285" s="203">
        <f>-AC165*AC193*AC$271</f>
        <v>-0.00446851775867298</v>
      </c>
      <c r="AD285" s="203">
        <f>-AD165*AD193*AD$271</f>
        <v>-0.0048709428280382695</v>
      </c>
      <c r="AE285" s="203">
        <f>-AE165*AE193*AE$271</f>
        <v>-0.00469109991284481</v>
      </c>
      <c r="AF285" s="203">
        <f>-AF165*AF193*AF$271</f>
        <v>-0.005170170198284505</v>
      </c>
      <c r="AG285" s="203">
        <f>-AG165*AG193*AG$271</f>
        <v>-0.005075384063470152</v>
      </c>
      <c r="AH285" s="203">
        <f>-AH165*AH193*AH$271</f>
        <v>-0.004611484177376855</v>
      </c>
      <c r="AI285" s="203">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8">
        <f>-L166*L194*L$271</f>
        <v>-0.0</v>
      </c>
      <c r="M286" s="203">
        <f>-M166*M194*M$271</f>
        <v>-0.0</v>
      </c>
      <c r="N286" s="203">
        <f>-N166*N194*N$271</f>
        <v>-0.0</v>
      </c>
      <c r="O286" s="203">
        <f>-O166*O194*O$271</f>
        <v>-0.0</v>
      </c>
      <c r="P286" s="203">
        <f>-P166*P194*P$271</f>
        <v>-0.0</v>
      </c>
      <c r="Q286" s="203">
        <f>-Q166*Q194*Q$271</f>
        <v>-0.0</v>
      </c>
      <c r="R286" s="203">
        <f>-R166*R194*R$271</f>
        <v>-0.0</v>
      </c>
      <c r="S286" s="203">
        <f>-S166*S194*S$271</f>
        <v>-0.0</v>
      </c>
      <c r="T286" s="203">
        <f>-T166*T194*T$271</f>
        <v>-0.0</v>
      </c>
      <c r="U286" s="203">
        <f>-U166*U194*U$271</f>
        <v>-0.0</v>
      </c>
      <c r="V286" s="203">
        <f>-V166*V194*V$271</f>
        <v>-0.0</v>
      </c>
      <c r="W286" s="207" t="str">
        <f>IF(X$5=K$5,SUM(Y286:AI286)-SUM(L286:V286),"")</f>
        <v/>
      </c>
      <c r="X286" s="9" t="str">
        <f>LOWER(CtryCode)&amp;".distn."&amp;$A286&amp;IF($B286="","","."&amp;$B286)&amp;IF($C286="","",".dec."&amp;$C286)&amp;"."&amp;X$5</f>
        <v>egy.distn.ief.che.dec.ove.2</v>
      </c>
      <c r="Y286" s="208">
        <f>-Y166*Y194*Y$271</f>
        <v>-0.023661633389504066</v>
      </c>
      <c r="Z286" s="203">
        <f>-Z166*Z194*Z$271</f>
        <v>-0.027615463749766225</v>
      </c>
      <c r="AA286" s="203">
        <f>-AA166*AA194*AA$271</f>
        <v>-0.024925373334826195</v>
      </c>
      <c r="AB286" s="203">
        <f>-AB166*AB194*AB$271</f>
        <v>-0.021892083185822937</v>
      </c>
      <c r="AC286" s="203">
        <f>-AC166*AC194*AC$271</f>
        <v>-0.023052873785984227</v>
      </c>
      <c r="AD286" s="203">
        <f>-AD166*AD194*AD$271</f>
        <v>-0.02422004061831642</v>
      </c>
      <c r="AE286" s="203">
        <f>-AE166*AE194*AE$271</f>
        <v>-0.022916008489863502</v>
      </c>
      <c r="AF286" s="203">
        <f>-AF166*AF194*AF$271</f>
        <v>-0.022204024791104525</v>
      </c>
      <c r="AG286" s="203">
        <f>-AG166*AG194*AG$271</f>
        <v>-0.02290353843985923</v>
      </c>
      <c r="AH286" s="203">
        <f>-AH166*AH194*AH$271</f>
        <v>-0.023184395342655283</v>
      </c>
      <c r="AI286" s="203">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8">
        <f>-L167*L195*L$271</f>
        <v>-0.0</v>
      </c>
      <c r="M287" s="203">
        <f>-M167*M195*M$271</f>
        <v>-0.0</v>
      </c>
      <c r="N287" s="203">
        <f>-N167*N195*N$271</f>
        <v>-0.0</v>
      </c>
      <c r="O287" s="203">
        <f>-O167*O195*O$271</f>
        <v>-0.0</v>
      </c>
      <c r="P287" s="203">
        <f>-P167*P195*P$271</f>
        <v>-0.0</v>
      </c>
      <c r="Q287" s="203">
        <f>-Q167*Q195*Q$271</f>
        <v>-0.0</v>
      </c>
      <c r="R287" s="203">
        <f>-R167*R195*R$271</f>
        <v>-0.0</v>
      </c>
      <c r="S287" s="203">
        <f>-S167*S195*S$271</f>
        <v>-0.0</v>
      </c>
      <c r="T287" s="203">
        <f>-T167*T195*T$271</f>
        <v>-0.0</v>
      </c>
      <c r="U287" s="203">
        <f>-U167*U195*U$271</f>
        <v>-0.0</v>
      </c>
      <c r="V287" s="203">
        <f>-V167*V195*V$271</f>
        <v>-0.0</v>
      </c>
      <c r="W287" s="207" t="str">
        <f>IF(X$5=K$5,SUM(Y287:AI287)-SUM(L287:V287),"")</f>
        <v/>
      </c>
      <c r="X287" s="9" t="str">
        <f>LOWER(CtryCode)&amp;".distn."&amp;$A287&amp;IF($B287="","","."&amp;$B287)&amp;IF($C287="","",".dec."&amp;$C287)&amp;"."&amp;X$5</f>
        <v>egy.distn.ief.clo.dec.ove.2</v>
      </c>
      <c r="Y287" s="208">
        <f>-Y167*Y195*Y$271</f>
        <v>-0.006846625909523838</v>
      </c>
      <c r="Z287" s="203">
        <f>-Z167*Z195*Z$271</f>
        <v>-0.007064963426972492</v>
      </c>
      <c r="AA287" s="203">
        <f>-AA167*AA195*AA$271</f>
        <v>-0.006527997736236441</v>
      </c>
      <c r="AB287" s="203">
        <f>-AB167*AB195*AB$271</f>
        <v>-0.0075281898113949705</v>
      </c>
      <c r="AC287" s="203">
        <f>-AC167*AC195*AC$271</f>
        <v>-0.006741959713382952</v>
      </c>
      <c r="AD287" s="203">
        <f>-AD167*AD195*AD$271</f>
        <v>-0.007064207793568417</v>
      </c>
      <c r="AE287" s="203">
        <f>-AE167*AE195*AE$271</f>
        <v>-0.006756693907708079</v>
      </c>
      <c r="AF287" s="203">
        <f>-AF167*AF195*AF$271</f>
        <v>-0.007036166076892215</v>
      </c>
      <c r="AG287" s="203">
        <f>-AG167*AG195*AG$271</f>
        <v>-0.005995128814515308</v>
      </c>
      <c r="AH287" s="203">
        <f>-AH167*AH195*AH$271</f>
        <v>-0.006097186366482345</v>
      </c>
      <c r="AI287" s="203">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8">
        <f>-L168*L196*L$271</f>
        <v>-0.0</v>
      </c>
      <c r="M288" s="203">
        <f>-M168*M196*M$271</f>
        <v>-0.0</v>
      </c>
      <c r="N288" s="203">
        <f>-N168*N196*N$271</f>
        <v>-0.0</v>
      </c>
      <c r="O288" s="203">
        <f>-O168*O196*O$271</f>
        <v>-0.0</v>
      </c>
      <c r="P288" s="203">
        <f>-P168*P196*P$271</f>
        <v>-0.0</v>
      </c>
      <c r="Q288" s="203">
        <f>-Q168*Q196*Q$271</f>
        <v>-0.0</v>
      </c>
      <c r="R288" s="203">
        <f>-R168*R196*R$271</f>
        <v>-0.0</v>
      </c>
      <c r="S288" s="203">
        <f>-S168*S196*S$271</f>
        <v>-0.0</v>
      </c>
      <c r="T288" s="203">
        <f>-T168*T196*T$271</f>
        <v>-0.0</v>
      </c>
      <c r="U288" s="203">
        <f>-U168*U196*U$271</f>
        <v>-0.0</v>
      </c>
      <c r="V288" s="203">
        <f>-V168*V196*V$271</f>
        <v>-0.0</v>
      </c>
      <c r="W288" s="207" t="str">
        <f>IF(X$5=K$5,SUM(Y288:AI288)-SUM(L288:V288),"")</f>
        <v/>
      </c>
      <c r="X288" s="9" t="str">
        <f>LOWER(CtryCode)&amp;".distn."&amp;$A288&amp;IF($B288="","","."&amp;$B288)&amp;IF($C288="","",".dec."&amp;$C288)&amp;"."&amp;X$5</f>
        <v>egy.distn.ief.com.dec.ove.2</v>
      </c>
      <c r="Y288" s="208">
        <f>-Y168*Y196*Y$271</f>
        <v>-0.0011301231142827027</v>
      </c>
      <c r="Z288" s="203">
        <f>-Z168*Z196*Z$271</f>
        <v>-0.0009616808983609002</v>
      </c>
      <c r="AA288" s="203">
        <f>-AA168*AA196*AA$271</f>
        <v>-0.0010273963413535631</v>
      </c>
      <c r="AB288" s="203">
        <f>-AB168*AB196*AB$271</f>
        <v>-0.0010487769439005323</v>
      </c>
      <c r="AC288" s="203">
        <f>-AC168*AC196*AC$271</f>
        <v>-0.0012448191834148652</v>
      </c>
      <c r="AD288" s="203">
        <f>-AD168*AD196*AD$271</f>
        <v>-0.0012580499845453396</v>
      </c>
      <c r="AE288" s="203">
        <f>-AE168*AE196*AE$271</f>
        <v>-0.0012815595667475745</v>
      </c>
      <c r="AF288" s="203">
        <f>-AF168*AF196*AF$271</f>
        <v>-0.0012376088065475233</v>
      </c>
      <c r="AG288" s="203">
        <f>-AG168*AG196*AG$271</f>
        <v>-0.001295220306548328</v>
      </c>
      <c r="AH288" s="203">
        <f>-AH168*AH196*AH$271</f>
        <v>-0.0014655397504284475</v>
      </c>
      <c r="AI288" s="203">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8">
        <f>-L169*L197*L$271</f>
        <v>-0.0</v>
      </c>
      <c r="M289" s="203">
        <f>-M169*M197*M$271</f>
        <v>-0.0</v>
      </c>
      <c r="N289" s="203">
        <f>-N169*N197*N$271</f>
        <v>-0.0</v>
      </c>
      <c r="O289" s="203">
        <f>-O169*O197*O$271</f>
        <v>-0.0</v>
      </c>
      <c r="P289" s="203">
        <f>-P169*P197*P$271</f>
        <v>-0.0</v>
      </c>
      <c r="Q289" s="203">
        <f>-Q169*Q197*Q$271</f>
        <v>-0.0</v>
      </c>
      <c r="R289" s="203">
        <f>-R169*R197*R$271</f>
        <v>-0.0</v>
      </c>
      <c r="S289" s="203">
        <f>-S169*S197*S$271</f>
        <v>-0.0</v>
      </c>
      <c r="T289" s="203">
        <f>-T169*T197*T$271</f>
        <v>-0.0</v>
      </c>
      <c r="U289" s="203">
        <f>-U169*U197*U$271</f>
        <v>-0.0</v>
      </c>
      <c r="V289" s="203">
        <f>-V169*V197*V$271</f>
        <v>-0.0</v>
      </c>
      <c r="W289" s="207" t="str">
        <f>IF(X$5=K$5,SUM(Y289:AI289)-SUM(L289:V289),"")</f>
        <v/>
      </c>
      <c r="X289" s="9" t="str">
        <f>LOWER(CtryCode)&amp;".distn."&amp;$A289&amp;IF($B289="","","."&amp;$B289)&amp;IF($C289="","",".dec."&amp;$C289)&amp;"."&amp;X$5</f>
        <v>egy.distn.ief.edu.dec.ove.2</v>
      </c>
      <c r="Y289" s="208">
        <f>-Y169*Y197*Y$271</f>
        <v>-0.0038046973095829137</v>
      </c>
      <c r="Z289" s="203">
        <f>-Z169*Z197*Z$271</f>
        <v>-0.0031537265201496785</v>
      </c>
      <c r="AA289" s="203">
        <f>-AA169*AA197*AA$271</f>
        <v>-0.0042375872228580585</v>
      </c>
      <c r="AB289" s="203">
        <f>-AB169*AB197*AB$271</f>
        <v>-0.004509764482826741</v>
      </c>
      <c r="AC289" s="203">
        <f>-AC169*AC197*AC$271</f>
        <v>-0.0043803549608670955</v>
      </c>
      <c r="AD289" s="203">
        <f>-AD169*AD197*AD$271</f>
        <v>-0.004894767211970892</v>
      </c>
      <c r="AE289" s="203">
        <f>-AE169*AE197*AE$271</f>
        <v>-0.004543710772926262</v>
      </c>
      <c r="AF289" s="203">
        <f>-AF169*AF197*AF$271</f>
        <v>-0.0046735651581787776</v>
      </c>
      <c r="AG289" s="203">
        <f>-AG169*AG197*AG$271</f>
        <v>-0.003961821847133092</v>
      </c>
      <c r="AH289" s="203">
        <f>-AH169*AH197*AH$271</f>
        <v>-0.002913816374702032</v>
      </c>
      <c r="AI289" s="203">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8">
        <f>-L170*L198*L$271</f>
        <v>-0.0</v>
      </c>
      <c r="M290" s="203">
        <f>-M170*M198*M$271</f>
        <v>-0.0</v>
      </c>
      <c r="N290" s="203">
        <f>-N170*N198*N$271</f>
        <v>-0.0</v>
      </c>
      <c r="O290" s="203">
        <f>-O170*O198*O$271</f>
        <v>-0.0</v>
      </c>
      <c r="P290" s="203">
        <f>-P170*P198*P$271</f>
        <v>-0.0</v>
      </c>
      <c r="Q290" s="203">
        <f>-Q170*Q198*Q$271</f>
        <v>-0.0</v>
      </c>
      <c r="R290" s="203">
        <f>-R170*R198*R$271</f>
        <v>-0.0</v>
      </c>
      <c r="S290" s="203">
        <f>-S170*S198*S$271</f>
        <v>-0.0</v>
      </c>
      <c r="T290" s="203">
        <f>-T170*T198*T$271</f>
        <v>-0.0</v>
      </c>
      <c r="U290" s="203">
        <f>-U170*U198*U$271</f>
        <v>-0.0</v>
      </c>
      <c r="V290" s="203">
        <f>-V170*V198*V$271</f>
        <v>-0.0</v>
      </c>
      <c r="W290" s="207" t="str">
        <f>IF(X$5=K$5,SUM(Y290:AI290)-SUM(L290:V290),"")</f>
        <v/>
      </c>
      <c r="X290" s="9" t="str">
        <f>LOWER(CtryCode)&amp;".distn."&amp;$A290&amp;IF($B290="","","."&amp;$B290)&amp;IF($C290="","",".dec."&amp;$C290)&amp;"."&amp;X$5</f>
        <v>egy.distn.ief.food.dec.ove.2</v>
      </c>
      <c r="Y290" s="208">
        <f>-Y170*Y198*Y$271</f>
        <v>-0.06257828791854485</v>
      </c>
      <c r="Z290" s="203">
        <f>-Z170*Z198*Z$271</f>
        <v>-0.0653113346599347</v>
      </c>
      <c r="AA290" s="203">
        <f>-AA170*AA198*AA$271</f>
        <v>-0.07169826385413713</v>
      </c>
      <c r="AB290" s="203">
        <f>-AB170*AB198*AB$271</f>
        <v>-0.06611945331789522</v>
      </c>
      <c r="AC290" s="203">
        <f>-AC170*AC198*AC$271</f>
        <v>-0.06674657922215584</v>
      </c>
      <c r="AD290" s="203">
        <f>-AD170*AD198*AD$271</f>
        <v>-0.06391709884107133</v>
      </c>
      <c r="AE290" s="203">
        <f>-AE170*AE198*AE$271</f>
        <v>-0.0709029699119594</v>
      </c>
      <c r="AF290" s="203">
        <f>-AF170*AF198*AF$271</f>
        <v>-0.06338347770283834</v>
      </c>
      <c r="AG290" s="203">
        <f>-AG170*AG198*AG$271</f>
        <v>-0.06814327638142317</v>
      </c>
      <c r="AH290" s="203">
        <f>-AH170*AH198*AH$271</f>
        <v>-0.06963881435542431</v>
      </c>
      <c r="AI290" s="203">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8">
        <f>-L171*L199*L$271</f>
        <v>-0.0</v>
      </c>
      <c r="M291" s="203">
        <f>-M171*M199*M$271</f>
        <v>-0.0</v>
      </c>
      <c r="N291" s="203">
        <f>-N171*N199*N$271</f>
        <v>-0.0</v>
      </c>
      <c r="O291" s="203">
        <f>-O171*O199*O$271</f>
        <v>-0.0</v>
      </c>
      <c r="P291" s="203">
        <f>-P171*P199*P$271</f>
        <v>-0.0</v>
      </c>
      <c r="Q291" s="203">
        <f>-Q171*Q199*Q$271</f>
        <v>-0.0</v>
      </c>
      <c r="R291" s="203">
        <f>-R171*R199*R$271</f>
        <v>-0.0</v>
      </c>
      <c r="S291" s="203">
        <f>-S171*S199*S$271</f>
        <v>-0.0</v>
      </c>
      <c r="T291" s="203">
        <f>-T171*T199*T$271</f>
        <v>-0.0</v>
      </c>
      <c r="U291" s="203">
        <f>-U171*U199*U$271</f>
        <v>-0.0</v>
      </c>
      <c r="V291" s="203">
        <f>-V171*V199*V$271</f>
        <v>-0.0</v>
      </c>
      <c r="W291" s="207" t="str">
        <f>IF(X$5=K$5,SUM(Y291:AI291)-SUM(L291:V291),"")</f>
        <v/>
      </c>
      <c r="X291" s="9" t="str">
        <f>LOWER(CtryCode)&amp;".distn."&amp;$A291&amp;IF($B291="","","."&amp;$B291)&amp;IF($C291="","",".dec."&amp;$C291)&amp;"."&amp;X$5</f>
        <v>egy.distn.ief.hea.dec.ove.2</v>
      </c>
      <c r="Y291" s="208">
        <f>-Y171*Y199*Y$271</f>
        <v>-0.005142811821041635</v>
      </c>
      <c r="Z291" s="203">
        <f>-Z171*Z199*Z$271</f>
        <v>-0.003908811640143969</v>
      </c>
      <c r="AA291" s="203">
        <f>-AA171*AA199*AA$271</f>
        <v>-0.0038885781783697545</v>
      </c>
      <c r="AB291" s="203">
        <f>-AB171*AB199*AB$271</f>
        <v>-0.004776177881107424</v>
      </c>
      <c r="AC291" s="203">
        <f>-AC171*AC199*AC$271</f>
        <v>-0.004713675329063897</v>
      </c>
      <c r="AD291" s="203">
        <f>-AD171*AD199*AD$271</f>
        <v>-0.005125290329074182</v>
      </c>
      <c r="AE291" s="203">
        <f>-AE171*AE199*AE$271</f>
        <v>-0.005075762016218345</v>
      </c>
      <c r="AF291" s="203">
        <f>-AF171*AF199*AF$271</f>
        <v>-0.006186894965597646</v>
      </c>
      <c r="AG291" s="203">
        <f>-AG171*AG199*AG$271</f>
        <v>-0.005872283098304576</v>
      </c>
      <c r="AH291" s="203">
        <f>-AH171*AH199*AH$271</f>
        <v>-0.006472023928205945</v>
      </c>
      <c r="AI291" s="203">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8">
        <f>-L172*L200*L$271</f>
        <v>-0.0</v>
      </c>
      <c r="M292" s="203">
        <f>-M172*M200*M$271</f>
        <v>-0.0</v>
      </c>
      <c r="N292" s="203">
        <f>-N172*N200*N$271</f>
        <v>-0.0</v>
      </c>
      <c r="O292" s="203">
        <f>-O172*O200*O$271</f>
        <v>-0.0</v>
      </c>
      <c r="P292" s="203">
        <f>-P172*P200*P$271</f>
        <v>-0.0</v>
      </c>
      <c r="Q292" s="203">
        <f>-Q172*Q200*Q$271</f>
        <v>-0.0</v>
      </c>
      <c r="R292" s="203">
        <f>-R172*R200*R$271</f>
        <v>-0.0</v>
      </c>
      <c r="S292" s="203">
        <f>-S172*S200*S$271</f>
        <v>-0.0</v>
      </c>
      <c r="T292" s="203">
        <f>-T172*T200*T$271</f>
        <v>-0.0</v>
      </c>
      <c r="U292" s="203">
        <f>-U172*U200*U$271</f>
        <v>-0.0</v>
      </c>
      <c r="V292" s="203">
        <f>-V172*V200*V$271</f>
        <v>-0.0</v>
      </c>
      <c r="W292" s="207" t="str">
        <f>IF(X$5=K$5,SUM(Y292:AI292)-SUM(L292:V292),"")</f>
        <v/>
      </c>
      <c r="X292" s="9" t="str">
        <f>LOWER(CtryCode)&amp;".distn."&amp;$A292&amp;IF($B292="","","."&amp;$B292)&amp;IF($C292="","",".dec."&amp;$C292)&amp;"."&amp;X$5</f>
        <v>egy.distn.ief.hou.dec.ove.2</v>
      </c>
      <c r="Y292" s="208">
        <f>-Y172*Y200*Y$271</f>
        <v>-0.004663212895970624</v>
      </c>
      <c r="Z292" s="203">
        <f>-Z172*Z200*Z$271</f>
        <v>-0.005172622925189475</v>
      </c>
      <c r="AA292" s="203">
        <f>-AA172*AA200*AA$271</f>
        <v>-0.004436993516175032</v>
      </c>
      <c r="AB292" s="203">
        <f>-AB172*AB200*AB$271</f>
        <v>-0.0047433795934065754</v>
      </c>
      <c r="AC292" s="203">
        <f>-AC172*AC200*AC$271</f>
        <v>-0.004108134631662616</v>
      </c>
      <c r="AD292" s="203">
        <f>-AD172*AD200*AD$271</f>
        <v>-0.004716999472262242</v>
      </c>
      <c r="AE292" s="203">
        <f>-AE172*AE200*AE$271</f>
        <v>-0.004571721267827429</v>
      </c>
      <c r="AF292" s="203">
        <f>-AF172*AF200*AF$271</f>
        <v>-0.004642945512357897</v>
      </c>
      <c r="AG292" s="203">
        <f>-AG172*AG200*AG$271</f>
        <v>-0.004384392824382834</v>
      </c>
      <c r="AH292" s="203">
        <f>-AH172*AH200*AH$271</f>
        <v>-0.004377400624771976</v>
      </c>
      <c r="AI292" s="203">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8">
        <f>-L173*L201*L$271</f>
        <v>-0.0</v>
      </c>
      <c r="M293" s="203">
        <f>-M173*M201*M$271</f>
        <v>-0.0</v>
      </c>
      <c r="N293" s="203">
        <f>-N173*N201*N$271</f>
        <v>-0.0</v>
      </c>
      <c r="O293" s="203">
        <f>-O173*O201*O$271</f>
        <v>-0.0</v>
      </c>
      <c r="P293" s="203">
        <f>-P173*P201*P$271</f>
        <v>-0.0</v>
      </c>
      <c r="Q293" s="203">
        <f>-Q173*Q201*Q$271</f>
        <v>-0.0</v>
      </c>
      <c r="R293" s="203">
        <f>-R173*R201*R$271</f>
        <v>-0.0</v>
      </c>
      <c r="S293" s="203">
        <f>-S173*S201*S$271</f>
        <v>-0.0</v>
      </c>
      <c r="T293" s="203">
        <f>-T173*T201*T$271</f>
        <v>-0.0</v>
      </c>
      <c r="U293" s="203">
        <f>-U173*U201*U$271</f>
        <v>-0.0</v>
      </c>
      <c r="V293" s="203">
        <f>-V173*V201*V$271</f>
        <v>-0.0</v>
      </c>
      <c r="W293" s="207" t="str">
        <f>IF(X$5=K$5,SUM(Y293:AI293)-SUM(L293:V293),"")</f>
        <v/>
      </c>
      <c r="X293" s="9" t="str">
        <f>LOWER(CtryCode)&amp;".distn."&amp;$A293&amp;IF($B293="","","."&amp;$B293)&amp;IF($C293="","",".dec."&amp;$C293)&amp;"."&amp;X$5</f>
        <v>egy.distn.ief.oth.dec.ove.2</v>
      </c>
      <c r="Y293" s="208">
        <f>-Y173*Y201*Y$271</f>
        <v>-8.039186993146193e-06</v>
      </c>
      <c r="Z293" s="203">
        <f>-Z173*Z201*Z$271</f>
        <v>-6.7760072219231506e-06</v>
      </c>
      <c r="AA293" s="203">
        <f>-AA173*AA201*AA$271</f>
        <v>-4.629279707887965e-06</v>
      </c>
      <c r="AB293" s="203">
        <f>-AB173*AB201*AB$271</f>
        <v>-3.3670452146999787e-06</v>
      </c>
      <c r="AC293" s="203">
        <f>-AC173*AC201*AC$271</f>
        <v>-4.642318760448689e-06</v>
      </c>
      <c r="AD293" s="203">
        <f>-AD173*AD201*AD$271</f>
        <v>-1.0655074970214882e-05</v>
      </c>
      <c r="AE293" s="203">
        <f>-AE173*AE201*AE$271</f>
        <v>-7.950969473891347e-06</v>
      </c>
      <c r="AF293" s="203">
        <f>-AF173*AF201*AF$271</f>
        <v>-7.325325171560833e-06</v>
      </c>
      <c r="AG293" s="203">
        <f>-AG173*AG201*AG$271</f>
        <v>-9.552064014126805e-06</v>
      </c>
      <c r="AH293" s="203">
        <f>-AH173*AH201*AH$271</f>
        <v>-8.679160988419037e-06</v>
      </c>
      <c r="AI293" s="203">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8">
        <f>-L174*L202*L$271</f>
        <v>-0.0</v>
      </c>
      <c r="M294" s="203">
        <f>-M174*M202*M$271</f>
        <v>-0.0</v>
      </c>
      <c r="N294" s="203">
        <f>-N174*N202*N$271</f>
        <v>-0.0</v>
      </c>
      <c r="O294" s="203">
        <f>-O174*O202*O$271</f>
        <v>-0.0</v>
      </c>
      <c r="P294" s="203">
        <f>-P174*P202*P$271</f>
        <v>-0.0</v>
      </c>
      <c r="Q294" s="203">
        <f>-Q174*Q202*Q$271</f>
        <v>-0.0</v>
      </c>
      <c r="R294" s="203">
        <f>-R174*R202*R$271</f>
        <v>-0.0</v>
      </c>
      <c r="S294" s="203">
        <f>-S174*S202*S$271</f>
        <v>-0.0</v>
      </c>
      <c r="T294" s="203">
        <f>-T174*T202*T$271</f>
        <v>-0.0</v>
      </c>
      <c r="U294" s="203">
        <f>-U174*U202*U$271</f>
        <v>-0.0</v>
      </c>
      <c r="V294" s="203">
        <f>-V174*V202*V$271</f>
        <v>-0.0</v>
      </c>
      <c r="W294" s="207" t="str">
        <f>IF(X$5=K$5,SUM(Y294:AI294)-SUM(L294:V294),"")</f>
        <v/>
      </c>
      <c r="X294" s="9" t="str">
        <f>LOWER(CtryCode)&amp;".distn."&amp;$A294&amp;IF($B294="","","."&amp;$B294)&amp;IF($C294="","",".dec."&amp;$C294)&amp;"."&amp;X$5</f>
        <v>egy.distn.ief.pap.dec.ove.2</v>
      </c>
      <c r="Y294" s="208">
        <f>-Y174*Y202*Y$271</f>
        <v>-0.0035339938760294305</v>
      </c>
      <c r="Z294" s="203">
        <f>-Z174*Z202*Z$271</f>
        <v>-0.004798103368713623</v>
      </c>
      <c r="AA294" s="203">
        <f>-AA174*AA202*AA$271</f>
        <v>-0.004759537272821415</v>
      </c>
      <c r="AB294" s="203">
        <f>-AB174*AB202*AB$271</f>
        <v>-0.004774265816754857</v>
      </c>
      <c r="AC294" s="203">
        <f>-AC174*AC202*AC$271</f>
        <v>-0.004329098042284812</v>
      </c>
      <c r="AD294" s="203">
        <f>-AD174*AD202*AD$271</f>
        <v>-0.004266267305766817</v>
      </c>
      <c r="AE294" s="203">
        <f>-AE174*AE202*AE$271</f>
        <v>-0.004011517730095002</v>
      </c>
      <c r="AF294" s="203">
        <f>-AF174*AF202*AF$271</f>
        <v>-0.0036184530251269944</v>
      </c>
      <c r="AG294" s="203">
        <f>-AG174*AG202*AG$271</f>
        <v>-0.0027723839686302856</v>
      </c>
      <c r="AH294" s="203">
        <f>-AH174*AH202*AH$271</f>
        <v>-0.0024949646374171027</v>
      </c>
      <c r="AI294" s="203">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8">
        <f>-L175*L203*L$271</f>
        <v>-0.0</v>
      </c>
      <c r="M295" s="203">
        <f>-M175*M203*M$271</f>
        <v>-0.0</v>
      </c>
      <c r="N295" s="203">
        <f>-N175*N203*N$271</f>
        <v>-0.0</v>
      </c>
      <c r="O295" s="203">
        <f>-O175*O203*O$271</f>
        <v>-0.0</v>
      </c>
      <c r="P295" s="203">
        <f>-P175*P203*P$271</f>
        <v>-0.0</v>
      </c>
      <c r="Q295" s="203">
        <f>-Q175*Q203*Q$271</f>
        <v>-0.0</v>
      </c>
      <c r="R295" s="203">
        <f>-R175*R203*R$271</f>
        <v>-0.0</v>
      </c>
      <c r="S295" s="203">
        <f>-S175*S203*S$271</f>
        <v>-0.0</v>
      </c>
      <c r="T295" s="203">
        <f>-T175*T203*T$271</f>
        <v>-0.0</v>
      </c>
      <c r="U295" s="203">
        <f>-U175*U203*U$271</f>
        <v>-0.0</v>
      </c>
      <c r="V295" s="203">
        <f>-V175*V203*V$271</f>
        <v>-0.0</v>
      </c>
      <c r="W295" s="207" t="str">
        <f>IF(X$5=K$5,SUM(Y295:AI295)-SUM(L295:V295),"")</f>
        <v/>
      </c>
      <c r="X295" s="9" t="str">
        <f>LOWER(CtryCode)&amp;".distn."&amp;$A295&amp;IF($B295="","","."&amp;$B295)&amp;IF($C295="","",".dec."&amp;$C295)&amp;"."&amp;X$5</f>
        <v>egy.distn.ief.pha.dec.ove.2</v>
      </c>
      <c r="Y295" s="208">
        <f>-Y175*Y203*Y$271</f>
        <v>-0.01595619881552518</v>
      </c>
      <c r="Z295" s="203">
        <f>-Z175*Z203*Z$271</f>
        <v>-0.011313587966976084</v>
      </c>
      <c r="AA295" s="203">
        <f>-AA175*AA203*AA$271</f>
        <v>-0.011036171471203922</v>
      </c>
      <c r="AB295" s="203">
        <f>-AB175*AB203*AB$271</f>
        <v>-0.011219410505526732</v>
      </c>
      <c r="AC295" s="203">
        <f>-AC175*AC203*AC$271</f>
        <v>-0.011800805583418665</v>
      </c>
      <c r="AD295" s="203">
        <f>-AD175*AD203*AD$271</f>
        <v>-0.013438561283358802</v>
      </c>
      <c r="AE295" s="203">
        <f>-AE175*AE203*AE$271</f>
        <v>-0.015112583900892896</v>
      </c>
      <c r="AF295" s="203">
        <f>-AF175*AF203*AF$271</f>
        <v>-0.01485674720492059</v>
      </c>
      <c r="AG295" s="203">
        <f>-AG175*AG203*AG$271</f>
        <v>-0.018938095899138425</v>
      </c>
      <c r="AH295" s="203">
        <f>-AH175*AH203*AH$271</f>
        <v>-0.019222415379925282</v>
      </c>
      <c r="AI295" s="203">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8">
        <f>-L176*L204*L$271</f>
        <v>-0.0</v>
      </c>
      <c r="M296" s="203">
        <f>-M176*M204*M$271</f>
        <v>-0.0</v>
      </c>
      <c r="N296" s="203">
        <f>-N176*N204*N$271</f>
        <v>-0.0</v>
      </c>
      <c r="O296" s="203">
        <f>-O176*O204*O$271</f>
        <v>-0.0</v>
      </c>
      <c r="P296" s="203">
        <f>-P176*P204*P$271</f>
        <v>-0.0</v>
      </c>
      <c r="Q296" s="203">
        <f>-Q176*Q204*Q$271</f>
        <v>-0.0</v>
      </c>
      <c r="R296" s="203">
        <f>-R176*R204*R$271</f>
        <v>-0.0</v>
      </c>
      <c r="S296" s="203">
        <f>-S176*S204*S$271</f>
        <v>-0.0</v>
      </c>
      <c r="T296" s="203">
        <f>-T176*T204*T$271</f>
        <v>-0.0</v>
      </c>
      <c r="U296" s="203">
        <f>-U176*U204*U$271</f>
        <v>-0.0</v>
      </c>
      <c r="V296" s="203">
        <f>-V176*V204*V$271</f>
        <v>-0.0</v>
      </c>
      <c r="W296" s="207" t="str">
        <f>IF(X$5=K$5,SUM(Y296:AI296)-SUM(L296:V296),"")</f>
        <v/>
      </c>
      <c r="X296" s="9" t="str">
        <f>LOWER(CtryCode)&amp;".distn."&amp;$A296&amp;IF($B296="","","."&amp;$B296)&amp;IF($C296="","",".dec."&amp;$C296)&amp;"."&amp;X$5</f>
        <v>egy.distn.ief.ret.dec.ove.2</v>
      </c>
      <c r="Y296" s="208">
        <f>-Y176*Y204*Y$271</f>
        <v>-0.007064254174192932</v>
      </c>
      <c r="Z296" s="203">
        <f>-Z176*Z204*Z$271</f>
        <v>-0.006556911654985408</v>
      </c>
      <c r="AA296" s="203">
        <f>-AA176*AA204*AA$271</f>
        <v>-0.006377776590318862</v>
      </c>
      <c r="AB296" s="203">
        <f>-AB176*AB204*AB$271</f>
        <v>-0.006545482920370843</v>
      </c>
      <c r="AC296" s="203">
        <f>-AC176*AC204*AC$271</f>
        <v>-0.006101262494403234</v>
      </c>
      <c r="AD296" s="203">
        <f>-AD176*AD204*AD$271</f>
        <v>-0.006900339378538781</v>
      </c>
      <c r="AE296" s="203">
        <f>-AE176*AE204*AE$271</f>
        <v>-0.006136961982112479</v>
      </c>
      <c r="AF296" s="203">
        <f>-AF176*AF204*AF$271</f>
        <v>-0.0060035697994134715</v>
      </c>
      <c r="AG296" s="203">
        <f>-AG176*AG204*AG$271</f>
        <v>-0.0060692130584452</v>
      </c>
      <c r="AH296" s="203">
        <f>-AH176*AH204*AH$271</f>
        <v>-0.006254708515006873</v>
      </c>
      <c r="AI296" s="203">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8">
        <f>-L177*L205*L$271</f>
        <v>-0.0</v>
      </c>
      <c r="M297" s="203">
        <f>-M177*M205*M$271</f>
        <v>-0.0</v>
      </c>
      <c r="N297" s="203">
        <f>-N177*N205*N$271</f>
        <v>-0.0</v>
      </c>
      <c r="O297" s="203">
        <f>-O177*O205*O$271</f>
        <v>-0.0</v>
      </c>
      <c r="P297" s="203">
        <f>-P177*P205*P$271</f>
        <v>-0.0</v>
      </c>
      <c r="Q297" s="203">
        <f>-Q177*Q205*Q$271</f>
        <v>-0.0</v>
      </c>
      <c r="R297" s="203">
        <f>-R177*R205*R$271</f>
        <v>-0.0</v>
      </c>
      <c r="S297" s="203">
        <f>-S177*S205*S$271</f>
        <v>-0.0</v>
      </c>
      <c r="T297" s="203">
        <f>-T177*T205*T$271</f>
        <v>-0.0</v>
      </c>
      <c r="U297" s="203">
        <f>-U177*U205*U$271</f>
        <v>-0.0</v>
      </c>
      <c r="V297" s="203">
        <f>-V177*V205*V$271</f>
        <v>-0.0</v>
      </c>
      <c r="W297" s="207" t="str">
        <f>IF(X$5=K$5,SUM(Y297:AI297)-SUM(L297:V297),"")</f>
        <v/>
      </c>
      <c r="X297" s="9" t="str">
        <f>LOWER(CtryCode)&amp;".distn."&amp;$A297&amp;IF($B297="","","."&amp;$B297)&amp;IF($C297="","",".dec."&amp;$C297)&amp;"."&amp;X$5</f>
        <v>egy.distn.ief.teq.dec.ove.2</v>
      </c>
      <c r="Y297" s="208">
        <f>-Y177*Y205*Y$271</f>
        <v>-0.00048080537272627893</v>
      </c>
      <c r="Z297" s="203">
        <f>-Z177*Z205*Z$271</f>
        <v>-0.00036239128275016605</v>
      </c>
      <c r="AA297" s="203">
        <f>-AA177*AA205*AA$271</f>
        <v>-0.000348972354111705</v>
      </c>
      <c r="AB297" s="203">
        <f>-AB177*AB205*AB$271</f>
        <v>-0.00035320512436050897</v>
      </c>
      <c r="AC297" s="203">
        <f>-AC177*AC205*AC$271</f>
        <v>-0.00032210099312140377</v>
      </c>
      <c r="AD297" s="203">
        <f>-AD177*AD205*AD$271</f>
        <v>-0.00042971813575295445</v>
      </c>
      <c r="AE297" s="203">
        <f>-AE177*AE205*AE$271</f>
        <v>-0.0005174683288588769</v>
      </c>
      <c r="AF297" s="203">
        <f>-AF177*AF205*AF$271</f>
        <v>-0.000587134407169019</v>
      </c>
      <c r="AG297" s="203">
        <f>-AG177*AG205*AG$271</f>
        <v>-0.0006877353803152988</v>
      </c>
      <c r="AH297" s="203">
        <f>-AH177*AH205*AH$271</f>
        <v>-0.0007727637439274921</v>
      </c>
      <c r="AI297" s="203">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8">
        <f>-L178*L206*L$271</f>
        <v>-0.0</v>
      </c>
      <c r="M298" s="203">
        <f>-M178*M206*M$271</f>
        <v>-0.0</v>
      </c>
      <c r="N298" s="203">
        <f>-N178*N206*N$271</f>
        <v>-0.0</v>
      </c>
      <c r="O298" s="203">
        <f>-O178*O206*O$271</f>
        <v>-0.0</v>
      </c>
      <c r="P298" s="203">
        <f>-P178*P206*P$271</f>
        <v>-0.0</v>
      </c>
      <c r="Q298" s="203">
        <f>-Q178*Q206*Q$271</f>
        <v>-0.0</v>
      </c>
      <c r="R298" s="203">
        <f>-R178*R206*R$271</f>
        <v>-0.0</v>
      </c>
      <c r="S298" s="203">
        <f>-S178*S206*S$271</f>
        <v>-0.0</v>
      </c>
      <c r="T298" s="203">
        <f>-T178*T206*T$271</f>
        <v>-0.0</v>
      </c>
      <c r="U298" s="203">
        <f>-U178*U206*U$271</f>
        <v>-0.0</v>
      </c>
      <c r="V298" s="203">
        <f>-V178*V206*V$271</f>
        <v>-0.0</v>
      </c>
      <c r="W298" s="207" t="str">
        <f>IF(X$5=K$5,SUM(Y298:AI298)-SUM(L298:V298),"")</f>
        <v/>
      </c>
      <c r="X298" s="9" t="str">
        <f>LOWER(CtryCode)&amp;".distn."&amp;$A298&amp;IF($B298="","","."&amp;$B298)&amp;IF($C298="","",".dec."&amp;$C298)&amp;"."&amp;X$5</f>
        <v>egy.distn.ief.tpu.dec.ove.2</v>
      </c>
      <c r="Y298" s="208">
        <f>-Y178*Y206*Y$271</f>
        <v>-0.023171606842688413</v>
      </c>
      <c r="Z298" s="203">
        <f>-Z178*Z206*Z$271</f>
        <v>-0.025422566635995104</v>
      </c>
      <c r="AA298" s="203">
        <f>-AA178*AA206*AA$271</f>
        <v>-0.023411798025579588</v>
      </c>
      <c r="AB298" s="203">
        <f>-AB178*AB206*AB$271</f>
        <v>-0.023051157911355487</v>
      </c>
      <c r="AC298" s="203">
        <f>-AC178*AC206*AC$271</f>
        <v>-0.023395734509068074</v>
      </c>
      <c r="AD298" s="203">
        <f>-AD178*AD206*AD$271</f>
        <v>-0.02415269772722535</v>
      </c>
      <c r="AE298" s="203">
        <f>-AE178*AE206*AE$271</f>
        <v>-0.02452457302600694</v>
      </c>
      <c r="AF298" s="203">
        <f>-AF178*AF206*AF$271</f>
        <v>-0.027297462770312832</v>
      </c>
      <c r="AG298" s="203">
        <f>-AG178*AG206*AG$271</f>
        <v>-0.026771794389473327</v>
      </c>
      <c r="AH298" s="203">
        <f>-AH178*AH206*AH$271</f>
        <v>-0.024704485371793327</v>
      </c>
      <c r="AI298" s="203">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8">
        <f>SUM(L285:L298)</f>
        <v>0.0</v>
      </c>
      <c r="M299" s="203">
        <f>SUM(M285:M298)</f>
        <v>0.0</v>
      </c>
      <c r="N299" s="203">
        <f>SUM(N285:N298)</f>
        <v>0.0</v>
      </c>
      <c r="O299" s="203">
        <f>SUM(O285:O298)</f>
        <v>0.0</v>
      </c>
      <c r="P299" s="203">
        <f>SUM(P285:P298)</f>
        <v>0.0</v>
      </c>
      <c r="Q299" s="203">
        <f>SUM(Q285:Q298)</f>
        <v>0.0</v>
      </c>
      <c r="R299" s="203">
        <f>SUM(R285:R298)</f>
        <v>0.0</v>
      </c>
      <c r="S299" s="203">
        <f>SUM(S285:S298)</f>
        <v>0.0</v>
      </c>
      <c r="T299" s="203">
        <f>SUM(T285:T298)</f>
        <v>0.0</v>
      </c>
      <c r="U299" s="203">
        <f>SUM(U285:U298)</f>
        <v>0.0</v>
      </c>
      <c r="V299" s="203">
        <f>SUM(V285:V298)</f>
        <v>0.0</v>
      </c>
      <c r="W299" s="207" t="str">
        <f>IF(X$5=K$5,SUM(Y299:AI299)-SUM(L299:V299),"")</f>
        <v/>
      </c>
      <c r="X299" s="9" t="str">
        <f>LOWER(CtryCode)&amp;".distn."&amp;$A299&amp;IF($B299="","","."&amp;$B299)&amp;IF($C299="","",".dec."&amp;$C299)&amp;"."&amp;X$5</f>
        <v>egy.distn.ief.tot.dec.ove.2</v>
      </c>
      <c r="Y299" s="208">
        <f>SUM(Y285:Y298)</f>
        <v>-0.16300992484830693</v>
      </c>
      <c r="Z299" s="203">
        <f>SUM(Z285:Z298)</f>
        <v>-0.16666507922655807</v>
      </c>
      <c r="AA299" s="203">
        <f>SUM(AA285:AA298)</f>
        <v>-0.16752302250048318</v>
      </c>
      <c r="AB299" s="203">
        <f>SUM(AB285:AB298)</f>
        <v>-0.16126693292436675</v>
      </c>
      <c r="AC299" s="203">
        <f>SUM(AC285:AC298)</f>
        <v>-0.1614105585262611</v>
      </c>
      <c r="AD299" s="203">
        <f>SUM(AD285:AD298)</f>
        <v>-0.16526563598446004</v>
      </c>
      <c r="AE299" s="203">
        <f>SUM(AE285:AE298)</f>
        <v>-0.1710505817835355</v>
      </c>
      <c r="AF299" s="203">
        <f>SUM(AF285:AF298)</f>
        <v>-0.1669055457439159</v>
      </c>
      <c r="AG299" s="203">
        <f>SUM(AG285:AG298)</f>
        <v>-0.17287982053565337</v>
      </c>
      <c r="AH299" s="203">
        <f>SUM(AH285:AH298)</f>
        <v>-0.17221867772910568</v>
      </c>
      <c r="AI299" s="203">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8">
        <f>-L265*L$271</f>
        <v>-0.0</v>
      </c>
      <c r="M302" s="203">
        <f>-M265*M$271</f>
        <v>-0.0</v>
      </c>
      <c r="N302" s="203">
        <f>-N265*N$271</f>
        <v>-0.0</v>
      </c>
      <c r="O302" s="203">
        <f>-O265*O$271</f>
        <v>-0.0</v>
      </c>
      <c r="P302" s="203">
        <f>-P265*P$271</f>
        <v>-0.0</v>
      </c>
      <c r="Q302" s="203">
        <f>-Q265*Q$271</f>
        <v>-0.0</v>
      </c>
      <c r="R302" s="203">
        <f>-R265*R$271</f>
        <v>-0.0</v>
      </c>
      <c r="S302" s="203">
        <f>-S265*S$271</f>
        <v>-0.0</v>
      </c>
      <c r="T302" s="203">
        <f>-T265*T$271</f>
        <v>-0.0</v>
      </c>
      <c r="U302" s="203">
        <f>-U265*U$271</f>
        <v>-0.0</v>
      </c>
      <c r="V302" s="203">
        <f>-V265*V$271</f>
        <v>-0.0</v>
      </c>
      <c r="W302" s="207" t="str">
        <f>IF(X$5=K$5,SUM(Y302:AI302)-SUM(L302:V302),"")</f>
        <v/>
      </c>
      <c r="X302" s="9" t="str">
        <f>LOWER(CtryCode)&amp;".distn."&amp;$A302&amp;IF($B302="","","."&amp;$B302)&amp;IF($C302="","",".dec."&amp;$C302)&amp;"."&amp;X$5</f>
        <v>egy.distn.tef.tot.dec.urb.2</v>
      </c>
      <c r="Y302" s="208">
        <f>-Y265*Y$271</f>
        <v>-1.4162991634406756</v>
      </c>
      <c r="Z302" s="203">
        <f>-Z265*Z$271</f>
        <v>-1.5969022715221193</v>
      </c>
      <c r="AA302" s="203">
        <f>-AA265*AA$271</f>
        <v>-1.4049160516174164</v>
      </c>
      <c r="AB302" s="203">
        <f>-AB265*AB$271</f>
        <v>-1.3897858826577498</v>
      </c>
      <c r="AC302" s="203">
        <f>-AC265*AC$271</f>
        <v>-1.3236975585244408</v>
      </c>
      <c r="AD302" s="203">
        <f>-AD265*AD$271</f>
        <v>-1.297218440182433</v>
      </c>
      <c r="AE302" s="203">
        <f>-AE265*AE$271</f>
        <v>-1.3158179257600338</v>
      </c>
      <c r="AF302" s="203">
        <f>-AF265*AF$271</f>
        <v>-1.431195112653637</v>
      </c>
      <c r="AG302" s="203">
        <f>-AG265*AG$271</f>
        <v>-1.3262975077641734</v>
      </c>
      <c r="AH302" s="203">
        <f>-AH265*AH$271</f>
        <v>-1.3772560997793444</v>
      </c>
      <c r="AI302" s="203">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8">
        <f>-L266*L$271</f>
        <v>-0.0</v>
      </c>
      <c r="M303" s="203">
        <f>-M266*M$271</f>
        <v>-0.0</v>
      </c>
      <c r="N303" s="203">
        <f>-N266*N$271</f>
        <v>-0.0</v>
      </c>
      <c r="O303" s="203">
        <f>-O266*O$271</f>
        <v>-0.0</v>
      </c>
      <c r="P303" s="203">
        <f>-P266*P$271</f>
        <v>-0.0</v>
      </c>
      <c r="Q303" s="203">
        <f>-Q266*Q$271</f>
        <v>-0.0</v>
      </c>
      <c r="R303" s="203">
        <f>-R266*R$271</f>
        <v>-0.0</v>
      </c>
      <c r="S303" s="203">
        <f>-S266*S$271</f>
        <v>-0.0</v>
      </c>
      <c r="T303" s="203">
        <f>-T266*T$271</f>
        <v>-0.0</v>
      </c>
      <c r="U303" s="203">
        <f>-U266*U$271</f>
        <v>-0.0</v>
      </c>
      <c r="V303" s="203">
        <f>-V266*V$271</f>
        <v>-0.0</v>
      </c>
      <c r="W303" s="207" t="str">
        <f>IF(X$5=K$5,SUM(Y303:AI303)-SUM(L303:V303),"")</f>
        <v/>
      </c>
      <c r="X303" s="9" t="str">
        <f>LOWER(CtryCode)&amp;".distn."&amp;$A303&amp;IF($B303="","","."&amp;$B303)&amp;IF($C303="","",".dec."&amp;$C303)&amp;"."&amp;X$5</f>
        <v>egy.distn.tef.tot.dec.rur.2</v>
      </c>
      <c r="Y303" s="208">
        <f>-Y266*Y$271</f>
        <v>-1.5547040117235593</v>
      </c>
      <c r="Z303" s="203">
        <f>-Z266*Z$271</f>
        <v>-1.8080143855270034</v>
      </c>
      <c r="AA303" s="203">
        <f>-AA266*AA$271</f>
        <v>-1.6188654114347736</v>
      </c>
      <c r="AB303" s="203">
        <f>-AB266*AB$271</f>
        <v>-1.5516007972446304</v>
      </c>
      <c r="AC303" s="203">
        <f>-AC266*AC$271</f>
        <v>-1.5836077952955345</v>
      </c>
      <c r="AD303" s="203">
        <f>-AD266*AD$271</f>
        <v>-1.5358952633576377</v>
      </c>
      <c r="AE303" s="203">
        <f>-AE266*AE$271</f>
        <v>-1.485160786546722</v>
      </c>
      <c r="AF303" s="203">
        <f>-AF266*AF$271</f>
        <v>-1.4341294448576736</v>
      </c>
      <c r="AG303" s="203">
        <f>-AG266*AG$271</f>
        <v>-1.5382493376414963</v>
      </c>
      <c r="AH303" s="203">
        <f>-AH266*AH$271</f>
        <v>-1.5419539238938589</v>
      </c>
      <c r="AI303" s="203">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5">
        <f>L282+L299</f>
        <v>0.0</v>
      </c>
      <c r="M305" s="216">
        <f>M282+M299</f>
        <v>0.0</v>
      </c>
      <c r="N305" s="216">
        <f>N282+N299</f>
        <v>0.0</v>
      </c>
      <c r="O305" s="216">
        <f>O282+O299</f>
        <v>0.0</v>
      </c>
      <c r="P305" s="216">
        <f>P282+P299</f>
        <v>0.0</v>
      </c>
      <c r="Q305" s="216">
        <f>Q282+Q299</f>
        <v>0.0</v>
      </c>
      <c r="R305" s="216">
        <f>R282+R299</f>
        <v>0.0</v>
      </c>
      <c r="S305" s="216">
        <f>S282+S299</f>
        <v>0.0</v>
      </c>
      <c r="T305" s="216">
        <f>T282+T299</f>
        <v>0.0</v>
      </c>
      <c r="U305" s="216">
        <f>U282+U299</f>
        <v>0.0</v>
      </c>
      <c r="V305" s="216">
        <f>V282+V299</f>
        <v>0.0</v>
      </c>
      <c r="W305" s="207" t="str">
        <f>IF(X$5=K$5,SUM(Y305:AI305)-SUM(L305:V305),"")</f>
        <v/>
      </c>
      <c r="X305" s="9" t="str">
        <f>LOWER(CtryCode)&amp;".distn."&amp;$A305&amp;IF($B305="","","."&amp;$B305)&amp;IF($C305="","",".dec."&amp;$C305)&amp;"."&amp;X$5</f>
        <v>egy.distn.tef.tot.dec.ove.2</v>
      </c>
      <c r="Y305" s="215">
        <f>Y282+Y299</f>
        <v>-1.5011339262883592</v>
      </c>
      <c r="Z305" s="216">
        <f>Z282+Z299</f>
        <v>-1.7606577383339976</v>
      </c>
      <c r="AA305" s="216">
        <f>AA282+AA299</f>
        <v>-1.6062255044499254</v>
      </c>
      <c r="AB305" s="216">
        <f>AB282+AB299</f>
        <v>-1.5409041675189183</v>
      </c>
      <c r="AC305" s="216">
        <f>AC282+AC299</f>
        <v>-1.4276574737707148</v>
      </c>
      <c r="AD305" s="216">
        <f>AD282+AD299</f>
        <v>-1.4321286738573002</v>
      </c>
      <c r="AE305" s="216">
        <f>AE282+AE299</f>
        <v>-1.4166409518862693</v>
      </c>
      <c r="AF305" s="216">
        <f>AF282+AF299</f>
        <v>-1.4636811829257719</v>
      </c>
      <c r="AG305" s="216">
        <f>AG282+AG299</f>
        <v>-1.4681863120765757</v>
      </c>
      <c r="AH305" s="216">
        <f>AH282+AH299</f>
        <v>-1.404017079157501</v>
      </c>
      <c r="AI305" s="216">
        <f>AI282+AI299</f>
        <v>-1.454428785580658</v>
      </c>
    </row>
    <row r="306"/>
    <row r="307">
      <c r="A307" s="56" t="inlineStr">
        <is>
          <t>7</t>
        </is>
      </c>
      <c r="B307" s="27"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7"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7"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10">
        <f>L$83*L$310/PctPerUnit</f>
        <v>9138080429470.725</v>
      </c>
      <c r="M311" s="211">
        <f>L311</f>
        <v>9138080429470.725</v>
      </c>
      <c r="N311" s="211">
        <f>M311</f>
        <v>9138080429470.725</v>
      </c>
      <c r="O311" s="211">
        <f>N311</f>
        <v>9138080429470.725</v>
      </c>
      <c r="P311" s="211">
        <f>O311</f>
        <v>9138080429470.725</v>
      </c>
      <c r="Q311" s="211">
        <f>P311</f>
        <v>9138080429470.725</v>
      </c>
      <c r="R311" s="211">
        <f>Q311</f>
        <v>9138080429470.725</v>
      </c>
      <c r="S311" s="211">
        <f>R311</f>
        <v>9138080429470.725</v>
      </c>
      <c r="T311" s="211">
        <f>S311</f>
        <v>9138080429470.725</v>
      </c>
      <c r="U311" s="211">
        <f>T311</f>
        <v>9138080429470.725</v>
      </c>
      <c r="V311" s="211">
        <f>U311</f>
        <v>9138080429470.725</v>
      </c>
      <c r="W311" s="207" t="str">
        <f>IF(X$5=K$5,SUM(Y311:AI311)-SUM(L311:V311),"")</f>
        <v/>
      </c>
      <c r="X311" s="9" t="str">
        <f>LOWER(CtryCode)&amp;".distn."&amp;$A311&amp;IF($B311="","","."&amp;$B311)&amp;IF($C311="","",".dec."&amp;$C311)&amp;"."&amp;X$5</f>
        <v>egy.distn.nacons.2</v>
      </c>
      <c r="Y311" s="210">
        <f>Y$83*Y$310/PctPerUnit</f>
        <v>9138080429470.725</v>
      </c>
      <c r="Z311" s="211">
        <f>Y311</f>
        <v>9138080429470.725</v>
      </c>
      <c r="AA311" s="211">
        <f>Z311</f>
        <v>9138080429470.725</v>
      </c>
      <c r="AB311" s="211">
        <f>AA311</f>
        <v>9138080429470.725</v>
      </c>
      <c r="AC311" s="211">
        <f>AB311</f>
        <v>9138080429470.725</v>
      </c>
      <c r="AD311" s="211">
        <f>AC311</f>
        <v>9138080429470.725</v>
      </c>
      <c r="AE311" s="211">
        <f>AD311</f>
        <v>9138080429470.725</v>
      </c>
      <c r="AF311" s="211">
        <f>AE311</f>
        <v>9138080429470.725</v>
      </c>
      <c r="AG311" s="211">
        <f>AF311</f>
        <v>9138080429470.725</v>
      </c>
      <c r="AH311" s="211">
        <f>AG311</f>
        <v>9138080429470.725</v>
      </c>
      <c r="AI311" s="211">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12">
        <f>INDEX(DHHVal,MATCH(CtryCode&amp;".distn.bsh."&amp;L$10&amp;$E312&amp;L$11,DHHKey,0),MATCH($D312,DHHVar,0))</f>
        <v>110589782.3240585</v>
      </c>
      <c r="M312" s="213">
        <f>INDEX(DHHVal,MATCH(CtryCode&amp;".distn.bsh."&amp;M$10&amp;$E312&amp;M$11,DHHKey,0),MATCH($D312,DHHVar,0))</f>
        <v>9942776.140414724</v>
      </c>
      <c r="N312" s="213">
        <f>INDEX(DHHVal,MATCH(CtryCode&amp;".distn.bsh."&amp;N$10&amp;$E312&amp;N$11,DHHKey,0),MATCH($D312,DHHVar,0))</f>
        <v>9769176.619459534</v>
      </c>
      <c r="O312" s="213">
        <f>INDEX(DHHVal,MATCH(CtryCode&amp;".distn.bsh."&amp;O$10&amp;$E312&amp;O$11,DHHKey,0),MATCH($D312,DHHVar,0))</f>
        <v>11107330.69828401</v>
      </c>
      <c r="P312" s="213">
        <f>INDEX(DHHVal,MATCH(CtryCode&amp;".distn.bsh."&amp;P$10&amp;$E312&amp;P$11,DHHKey,0),MATCH($D312,DHHVar,0))</f>
        <v>9991490.687151534</v>
      </c>
      <c r="Q312" s="213">
        <f>INDEX(DHHVal,MATCH(CtryCode&amp;".distn.bsh."&amp;Q$10&amp;$E312&amp;Q$11,DHHKey,0),MATCH($D312,DHHVar,0))</f>
        <v>10193105.6876218</v>
      </c>
      <c r="R312" s="213">
        <f>INDEX(DHHVal,MATCH(CtryCode&amp;".distn.bsh."&amp;R$10&amp;$E312&amp;R$11,DHHKey,0),MATCH($D312,DHHVar,0))</f>
        <v>11194230.4871516</v>
      </c>
      <c r="S312" s="213">
        <f>INDEX(DHHVal,MATCH(CtryCode&amp;".distn.bsh."&amp;S$10&amp;$E312&amp;S$11,DHHKey,0),MATCH($D312,DHHVar,0))</f>
        <v>10409614.41706669</v>
      </c>
      <c r="T312" s="213">
        <f>INDEX(DHHVal,MATCH(CtryCode&amp;".distn.bsh."&amp;T$10&amp;$E312&amp;T$11,DHHKey,0),MATCH($D312,DHHVar,0))</f>
        <v>10888960.80708582</v>
      </c>
      <c r="U312" s="213">
        <f>INDEX(DHHVal,MATCH(CtryCode&amp;".distn.bsh."&amp;U$10&amp;$E312&amp;U$11,DHHKey,0),MATCH($D312,DHHVar,0))</f>
        <v>9998899.328392392</v>
      </c>
      <c r="V312" s="213">
        <f>INDEX(DHHVal,MATCH(CtryCode&amp;".distn.bsh."&amp;V$10&amp;$E312&amp;V$11,DHHKey,0),MATCH($D312,DHHVar,0))</f>
        <v>9650051.198518392</v>
      </c>
      <c r="W312" s="207" t="str">
        <f>IF(X$5=K$5,SUM(Y312:AI312)-SUM(L312:V312),"")</f>
        <v/>
      </c>
      <c r="X312" s="9" t="str">
        <f>LOWER(CtryCode)&amp;".distn."&amp;$A312&amp;IF($B312="","","."&amp;$B312)&amp;IF($C312="","",".dec."&amp;$C312)&amp;"."&amp;X$5</f>
        <v>egy.distn.popw.dec.ove.2</v>
      </c>
      <c r="Y312" s="212">
        <f>INDEX(DHHVal,MATCH(CtryCode&amp;".distn.bsh."&amp;Y$10&amp;$E312&amp;Y$11,DHHKey,0),MATCH($D312,DHHVar,0))</f>
        <v>110589782.3240585</v>
      </c>
      <c r="Z312" s="213">
        <f>INDEX(DHHVal,MATCH(CtryCode&amp;".distn.bsh."&amp;Z$10&amp;$E312&amp;Z$11,DHHKey,0),MATCH($D312,DHHVar,0))</f>
        <v>9942776.140414724</v>
      </c>
      <c r="AA312" s="213">
        <f>INDEX(DHHVal,MATCH(CtryCode&amp;".distn.bsh."&amp;AA$10&amp;$E312&amp;AA$11,DHHKey,0),MATCH($D312,DHHVar,0))</f>
        <v>9769176.619459534</v>
      </c>
      <c r="AB312" s="213">
        <f>INDEX(DHHVal,MATCH(CtryCode&amp;".distn.bsh."&amp;AB$10&amp;$E312&amp;AB$11,DHHKey,0),MATCH($D312,DHHVar,0))</f>
        <v>11107330.69828401</v>
      </c>
      <c r="AC312" s="213">
        <f>INDEX(DHHVal,MATCH(CtryCode&amp;".distn.bsh."&amp;AC$10&amp;$E312&amp;AC$11,DHHKey,0),MATCH($D312,DHHVar,0))</f>
        <v>9991490.687151534</v>
      </c>
      <c r="AD312" s="213">
        <f>INDEX(DHHVal,MATCH(CtryCode&amp;".distn.bsh."&amp;AD$10&amp;$E312&amp;AD$11,DHHKey,0),MATCH($D312,DHHVar,0))</f>
        <v>10193105.6876218</v>
      </c>
      <c r="AE312" s="213">
        <f>INDEX(DHHVal,MATCH(CtryCode&amp;".distn.bsh."&amp;AE$10&amp;$E312&amp;AE$11,DHHKey,0),MATCH($D312,DHHVar,0))</f>
        <v>11194230.4871516</v>
      </c>
      <c r="AF312" s="213">
        <f>INDEX(DHHVal,MATCH(CtryCode&amp;".distn.bsh."&amp;AF$10&amp;$E312&amp;AF$11,DHHKey,0),MATCH($D312,DHHVar,0))</f>
        <v>10409614.41706669</v>
      </c>
      <c r="AG312" s="213">
        <f>INDEX(DHHVal,MATCH(CtryCode&amp;".distn.bsh."&amp;AG$10&amp;$E312&amp;AG$11,DHHKey,0),MATCH($D312,DHHVar,0))</f>
        <v>10888960.80708582</v>
      </c>
      <c r="AH312" s="213">
        <f>INDEX(DHHVal,MATCH(CtryCode&amp;".distn.bsh."&amp;AH$10&amp;$E312&amp;AH$11,DHHKey,0),MATCH($D312,DHHVar,0))</f>
        <v>9998899.328392392</v>
      </c>
      <c r="AI312" s="213">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12">
        <f>INDEX(DHHVal,MATCH(CtryCode&amp;".distn.bsh."&amp;L$10&amp;$E313&amp;L$11,DHHKey,0),MATCH($D313,DHHVar,0))</f>
        <v>44984958.9217108</v>
      </c>
      <c r="M313" s="213">
        <f>INDEX(DHHVal,MATCH(CtryCode&amp;".distn.bsh."&amp;M$10&amp;$E313&amp;M$11,DHHKey,0),MATCH($D313,DHHVar,0))</f>
        <v>4804647.213429366</v>
      </c>
      <c r="N313" s="213">
        <f>INDEX(DHHVal,MATCH(CtryCode&amp;".distn.bsh."&amp;N$10&amp;$E313&amp;N$11,DHHKey,0),MATCH($D313,DHHVar,0))</f>
        <v>4632608.017596959</v>
      </c>
      <c r="O313" s="213">
        <f>INDEX(DHHVal,MATCH(CtryCode&amp;".distn.bsh."&amp;O$10&amp;$E313&amp;O$11,DHHKey,0),MATCH($D313,DHHVar,0))</f>
        <v>4701104.627564205</v>
      </c>
      <c r="P313" s="213">
        <f>INDEX(DHHVal,MATCH(CtryCode&amp;".distn.bsh."&amp;P$10&amp;$E313&amp;P$11,DHHKey,0),MATCH($D313,DHHVar,0))</f>
        <v>4804021.089343342</v>
      </c>
      <c r="Q313" s="213">
        <f>INDEX(DHHVal,MATCH(CtryCode&amp;".distn.bsh."&amp;Q$10&amp;$E313&amp;Q$11,DHHKey,0),MATCH($D313,DHHVar,0))</f>
        <v>5105464.087593474</v>
      </c>
      <c r="R313" s="213">
        <f>INDEX(DHHVal,MATCH(CtryCode&amp;".distn.bsh."&amp;R$10&amp;$E313&amp;R$11,DHHKey,0),MATCH($D313,DHHVar,0))</f>
        <v>5004890.23761902</v>
      </c>
      <c r="S313" s="213">
        <f>INDEX(DHHVal,MATCH(CtryCode&amp;".distn.bsh."&amp;S$10&amp;$E313&amp;S$11,DHHKey,0),MATCH($D313,DHHVar,0))</f>
        <v>5145810.187492644</v>
      </c>
      <c r="T313" s="213">
        <f>INDEX(DHHVal,MATCH(CtryCode&amp;".distn.bsh."&amp;T$10&amp;$E313&amp;T$11,DHHKey,0),MATCH($D313,DHHVar,0))</f>
        <v>5047163.0168795</v>
      </c>
      <c r="U313" s="213">
        <f>INDEX(DHHVal,MATCH(CtryCode&amp;".distn.bsh."&amp;U$10&amp;$E313&amp;U$11,DHHKey,0),MATCH($D313,DHHVar,0))</f>
        <v>4779926.42192897</v>
      </c>
      <c r="V313" s="213">
        <f>INDEX(DHHVal,MATCH(CtryCode&amp;".distn.bsh."&amp;V$10&amp;$E313&amp;V$11,DHHKey,0),MATCH($D313,DHHVar,0))</f>
        <v>5116305.297096345</v>
      </c>
      <c r="W313" s="207" t="str">
        <f>IF(X$5=K$5,SUM(Y313:AI313)-SUM(L313:V313),"")</f>
        <v/>
      </c>
      <c r="X313" s="9" t="str">
        <f>LOWER(CtryCode)&amp;".distn."&amp;$A313&amp;IF($B313="","","."&amp;$B313)&amp;IF($C313="","",".dec."&amp;$C313)&amp;"."&amp;X$5</f>
        <v>egy.distn.popw.dec.urb.2</v>
      </c>
      <c r="Y313" s="212">
        <f>INDEX(DHHVal,MATCH(CtryCode&amp;".distn.bsh."&amp;Y$10&amp;$E313&amp;Y$11,DHHKey,0),MATCH($D313,DHHVar,0))</f>
        <v>44984958.9217108</v>
      </c>
      <c r="Z313" s="213">
        <f>INDEX(DHHVal,MATCH(CtryCode&amp;".distn.bsh."&amp;Z$10&amp;$E313&amp;Z$11,DHHKey,0),MATCH($D313,DHHVar,0))</f>
        <v>4804647.213429366</v>
      </c>
      <c r="AA313" s="213">
        <f>INDEX(DHHVal,MATCH(CtryCode&amp;".distn.bsh."&amp;AA$10&amp;$E313&amp;AA$11,DHHKey,0),MATCH($D313,DHHVar,0))</f>
        <v>4632608.017596959</v>
      </c>
      <c r="AB313" s="213">
        <f>INDEX(DHHVal,MATCH(CtryCode&amp;".distn.bsh."&amp;AB$10&amp;$E313&amp;AB$11,DHHKey,0),MATCH($D313,DHHVar,0))</f>
        <v>4701104.627564205</v>
      </c>
      <c r="AC313" s="213">
        <f>INDEX(DHHVal,MATCH(CtryCode&amp;".distn.bsh."&amp;AC$10&amp;$E313&amp;AC$11,DHHKey,0),MATCH($D313,DHHVar,0))</f>
        <v>4804021.089343342</v>
      </c>
      <c r="AD313" s="213">
        <f>INDEX(DHHVal,MATCH(CtryCode&amp;".distn.bsh."&amp;AD$10&amp;$E313&amp;AD$11,DHHKey,0),MATCH($D313,DHHVar,0))</f>
        <v>5105464.087593474</v>
      </c>
      <c r="AE313" s="213">
        <f>INDEX(DHHVal,MATCH(CtryCode&amp;".distn.bsh."&amp;AE$10&amp;$E313&amp;AE$11,DHHKey,0),MATCH($D313,DHHVar,0))</f>
        <v>5004890.23761902</v>
      </c>
      <c r="AF313" s="213">
        <f>INDEX(DHHVal,MATCH(CtryCode&amp;".distn.bsh."&amp;AF$10&amp;$E313&amp;AF$11,DHHKey,0),MATCH($D313,DHHVar,0))</f>
        <v>5145810.187492644</v>
      </c>
      <c r="AG313" s="213">
        <f>INDEX(DHHVal,MATCH(CtryCode&amp;".distn.bsh."&amp;AG$10&amp;$E313&amp;AG$11,DHHKey,0),MATCH($D313,DHHVar,0))</f>
        <v>5047163.0168795</v>
      </c>
      <c r="AH313" s="213">
        <f>INDEX(DHHVal,MATCH(CtryCode&amp;".distn.bsh."&amp;AH$10&amp;$E313&amp;AH$11,DHHKey,0),MATCH($D313,DHHVar,0))</f>
        <v>4779926.42192897</v>
      </c>
      <c r="AI313" s="213">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12">
        <f>INDEX(DHHVal,MATCH(CtryCode&amp;".distn.bsh."&amp;L$10&amp;$E314&amp;L$11,DHHKey,0),MATCH($D314,DHHVar,0))</f>
        <v>59152759.9640594</v>
      </c>
      <c r="M314" s="213">
        <f>INDEX(DHHVal,MATCH(CtryCode&amp;".distn.bsh."&amp;M$10&amp;$E314&amp;M$11,DHHKey,0),MATCH($D314,DHHVar,0))</f>
        <v>5531028.913329842</v>
      </c>
      <c r="N314" s="213">
        <f>INDEX(DHHVal,MATCH(CtryCode&amp;".distn.bsh."&amp;N$10&amp;$E314&amp;N$11,DHHKey,0),MATCH($D314,DHHVar,0))</f>
        <v>5373461.080507564</v>
      </c>
      <c r="O314" s="213">
        <f>INDEX(DHHVal,MATCH(CtryCode&amp;".distn.bsh."&amp;O$10&amp;$E314&amp;O$11,DHHKey,0),MATCH($D314,DHHVar,0))</f>
        <v>5958812.296091651</v>
      </c>
      <c r="P314" s="213">
        <f>INDEX(DHHVal,MATCH(CtryCode&amp;".distn.bsh."&amp;P$10&amp;$E314&amp;P$11,DHHKey,0),MATCH($D314,DHHVar,0))</f>
        <v>5424420.971399494</v>
      </c>
      <c r="Q314" s="213">
        <f>INDEX(DHHVal,MATCH(CtryCode&amp;".distn.bsh."&amp;Q$10&amp;$E314&amp;Q$11,DHHKey,0),MATCH($D314,DHHVar,0))</f>
        <v>5383592.535296551</v>
      </c>
      <c r="R314" s="213">
        <f>INDEX(DHHVal,MATCH(CtryCode&amp;".distn.bsh."&amp;R$10&amp;$E314&amp;R$11,DHHKey,0),MATCH($D314,DHHVar,0))</f>
        <v>5826738.869068671</v>
      </c>
      <c r="S314" s="213">
        <f>INDEX(DHHVal,MATCH(CtryCode&amp;".distn.bsh."&amp;S$10&amp;$E314&amp;S$11,DHHKey,0),MATCH($D314,DHHVar,0))</f>
        <v>5969547.813807904</v>
      </c>
      <c r="T314" s="213">
        <f>INDEX(DHHVal,MATCH(CtryCode&amp;".distn.bsh."&amp;T$10&amp;$E314&amp;T$11,DHHKey,0),MATCH($D314,DHHVar,0))</f>
        <v>5741980.680666356</v>
      </c>
      <c r="U314" s="213">
        <f>INDEX(DHHVal,MATCH(CtryCode&amp;".distn.bsh."&amp;U$10&amp;$E314&amp;U$11,DHHKey,0),MATCH($D314,DHHVar,0))</f>
        <v>5486256.412544841</v>
      </c>
      <c r="V314" s="213">
        <f>INDEX(DHHVal,MATCH(CtryCode&amp;".distn.bsh."&amp;V$10&amp;$E314&amp;V$11,DHHKey,0),MATCH($D314,DHHVar,0))</f>
        <v>6066465.167678175</v>
      </c>
      <c r="W314" s="207" t="str">
        <f>IF(X$5=K$5,SUM(Y314:AI314)-SUM(L314:V314),"")</f>
        <v/>
      </c>
      <c r="X314" s="9" t="str">
        <f>LOWER(CtryCode)&amp;".distn."&amp;$A314&amp;IF($B314="","","."&amp;$B314)&amp;IF($C314="","",".dec."&amp;$C314)&amp;"."&amp;X$5</f>
        <v>egy.distn.popw.dec.rur.2</v>
      </c>
      <c r="Y314" s="212">
        <f>INDEX(DHHVal,MATCH(CtryCode&amp;".distn.bsh."&amp;Y$10&amp;$E314&amp;Y$11,DHHKey,0),MATCH($D314,DHHVar,0))</f>
        <v>59152759.9640594</v>
      </c>
      <c r="Z314" s="213">
        <f>INDEX(DHHVal,MATCH(CtryCode&amp;".distn.bsh."&amp;Z$10&amp;$E314&amp;Z$11,DHHKey,0),MATCH($D314,DHHVar,0))</f>
        <v>5531028.913329842</v>
      </c>
      <c r="AA314" s="213">
        <f>INDEX(DHHVal,MATCH(CtryCode&amp;".distn.bsh."&amp;AA$10&amp;$E314&amp;AA$11,DHHKey,0),MATCH($D314,DHHVar,0))</f>
        <v>5373461.080507564</v>
      </c>
      <c r="AB314" s="213">
        <f>INDEX(DHHVal,MATCH(CtryCode&amp;".distn.bsh."&amp;AB$10&amp;$E314&amp;AB$11,DHHKey,0),MATCH($D314,DHHVar,0))</f>
        <v>5958812.296091651</v>
      </c>
      <c r="AC314" s="213">
        <f>INDEX(DHHVal,MATCH(CtryCode&amp;".distn.bsh."&amp;AC$10&amp;$E314&amp;AC$11,DHHKey,0),MATCH($D314,DHHVar,0))</f>
        <v>5424420.971399494</v>
      </c>
      <c r="AD314" s="213">
        <f>INDEX(DHHVal,MATCH(CtryCode&amp;".distn.bsh."&amp;AD$10&amp;$E314&amp;AD$11,DHHKey,0),MATCH($D314,DHHVar,0))</f>
        <v>5383592.535296551</v>
      </c>
      <c r="AE314" s="213">
        <f>INDEX(DHHVal,MATCH(CtryCode&amp;".distn.bsh."&amp;AE$10&amp;$E314&amp;AE$11,DHHKey,0),MATCH($D314,DHHVar,0))</f>
        <v>5826738.869068671</v>
      </c>
      <c r="AF314" s="213">
        <f>INDEX(DHHVal,MATCH(CtryCode&amp;".distn.bsh."&amp;AF$10&amp;$E314&amp;AF$11,DHHKey,0),MATCH($D314,DHHVar,0))</f>
        <v>5969547.813807904</v>
      </c>
      <c r="AG314" s="213">
        <f>INDEX(DHHVal,MATCH(CtryCode&amp;".distn.bsh."&amp;AG$10&amp;$E314&amp;AG$11,DHHKey,0),MATCH($D314,DHHVar,0))</f>
        <v>5741980.680666356</v>
      </c>
      <c r="AH314" s="213">
        <f>INDEX(DHHVal,MATCH(CtryCode&amp;".distn.bsh."&amp;AH$10&amp;$E314&amp;AH$11,DHHKey,0),MATCH($D314,DHHVar,0))</f>
        <v>5486256.412544841</v>
      </c>
      <c r="AI314" s="213">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7"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7"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7"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7"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7"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12">
        <f>L312*L$319</f>
        <v>127139320.99999999</v>
      </c>
      <c r="M322" s="213">
        <f>M312*M$319</f>
        <v>11430692.608139109</v>
      </c>
      <c r="N322" s="213">
        <f>N312*N$319</f>
        <v>11231114.267750544</v>
      </c>
      <c r="O322" s="213">
        <f>O312*O$319</f>
        <v>12769520.415224375</v>
      </c>
      <c r="P322" s="213">
        <f>P312*P$319</f>
        <v>11486697.18889497</v>
      </c>
      <c r="Q322" s="213">
        <f>Q312*Q$319</f>
        <v>11718483.469006201</v>
      </c>
      <c r="R322" s="213">
        <f>R312*R$319</f>
        <v>12869424.582856191</v>
      </c>
      <c r="S322" s="213">
        <f>S312*S$319</f>
        <v>11967392.294701641</v>
      </c>
      <c r="T322" s="213">
        <f>T312*T$319</f>
        <v>12518471.90865957</v>
      </c>
      <c r="U322" s="213">
        <f>U312*U$319</f>
        <v>11495214.518408606</v>
      </c>
      <c r="V322" s="213">
        <f>V312*V$319</f>
        <v>11094161.966968222</v>
      </c>
      <c r="W322" s="207" t="str">
        <f>IF(X$5=K$5,SUM(Y322:AI322)-SUM(L322:V322),"")</f>
        <v/>
      </c>
      <c r="X322" s="9" t="str">
        <f>LOWER(CtryCode)&amp;".distn."&amp;$A322&amp;IF($B322="","","."&amp;$B322)&amp;IF($C322="","",".dec."&amp;$C322)&amp;"."&amp;X$5</f>
        <v>egy.distn.pop_tot_adj.dec.ove.2</v>
      </c>
      <c r="Y322" s="212">
        <f>Y312*Y$319</f>
        <v>127139320.99999999</v>
      </c>
      <c r="Z322" s="213">
        <f>Z312*Z$319</f>
        <v>11430692.608139109</v>
      </c>
      <c r="AA322" s="213">
        <f>AA312*AA$319</f>
        <v>11231114.267750544</v>
      </c>
      <c r="AB322" s="213">
        <f>AB312*AB$319</f>
        <v>12769520.415224375</v>
      </c>
      <c r="AC322" s="213">
        <f>AC312*AC$319</f>
        <v>11486697.18889497</v>
      </c>
      <c r="AD322" s="213">
        <f>AD312*AD$319</f>
        <v>11718483.469006201</v>
      </c>
      <c r="AE322" s="213">
        <f>AE312*AE$319</f>
        <v>12869424.582856191</v>
      </c>
      <c r="AF322" s="213">
        <f>AF312*AF$319</f>
        <v>11967392.294701641</v>
      </c>
      <c r="AG322" s="213">
        <f>AG312*AG$319</f>
        <v>12518471.90865957</v>
      </c>
      <c r="AH322" s="213">
        <f>AH312*AH$319</f>
        <v>11495214.518408606</v>
      </c>
      <c r="AI322" s="213">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12">
        <f>L313*L$319</f>
        <v>51716867.619468786</v>
      </c>
      <c r="M323" s="213">
        <f>M313*M$319</f>
        <v>5523653.013168657</v>
      </c>
      <c r="N323" s="213">
        <f>N313*N$319</f>
        <v>5325868.497421764</v>
      </c>
      <c r="O323" s="213">
        <f>O313*O$319</f>
        <v>5404615.487415096</v>
      </c>
      <c r="P323" s="213">
        <f>P313*P$319</f>
        <v>5522933.190871461</v>
      </c>
      <c r="Q323" s="213">
        <f>Q313*Q$319</f>
        <v>5869486.528009087</v>
      </c>
      <c r="R323" s="213">
        <f>R313*R$319</f>
        <v>5753862.003506101</v>
      </c>
      <c r="S323" s="213">
        <f>S313*S$319</f>
        <v>5915870.3406758625</v>
      </c>
      <c r="T323" s="213">
        <f>T313*T$319</f>
        <v>5802460.819228618</v>
      </c>
      <c r="U323" s="213">
        <f>U313*U$319</f>
        <v>5495232.804900834</v>
      </c>
      <c r="V323" s="213">
        <f>V313*V$319</f>
        <v>5881950.102726819</v>
      </c>
      <c r="W323" s="207" t="str">
        <f>IF(X$5=K$5,SUM(Y323:AI323)-SUM(L323:V323),"")</f>
        <v/>
      </c>
      <c r="X323" s="9" t="str">
        <f>LOWER(CtryCode)&amp;".distn."&amp;$A323&amp;IF($B323="","","."&amp;$B323)&amp;IF($C323="","",".dec."&amp;$C323)&amp;"."&amp;X$5</f>
        <v>egy.distn.pop_tot_adj.dec.urb.2</v>
      </c>
      <c r="Y323" s="212">
        <f>Y313*Y$319</f>
        <v>51716867.619468786</v>
      </c>
      <c r="Z323" s="213">
        <f>Z313*Z$319</f>
        <v>5523653.013168657</v>
      </c>
      <c r="AA323" s="213">
        <f>AA313*AA$319</f>
        <v>5325868.497421764</v>
      </c>
      <c r="AB323" s="213">
        <f>AB313*AB$319</f>
        <v>5404615.487415096</v>
      </c>
      <c r="AC323" s="213">
        <f>AC313*AC$319</f>
        <v>5522933.190871461</v>
      </c>
      <c r="AD323" s="213">
        <f>AD313*AD$319</f>
        <v>5869486.528009087</v>
      </c>
      <c r="AE323" s="213">
        <f>AE313*AE$319</f>
        <v>5753862.003506101</v>
      </c>
      <c r="AF323" s="213">
        <f>AF313*AF$319</f>
        <v>5915870.3406758625</v>
      </c>
      <c r="AG323" s="213">
        <f>AG313*AG$319</f>
        <v>5802460.819228618</v>
      </c>
      <c r="AH323" s="213">
        <f>AH313*AH$319</f>
        <v>5495232.804900834</v>
      </c>
      <c r="AI323" s="213">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12">
        <f>L314*L$319</f>
        <v>68004851.61521474</v>
      </c>
      <c r="M324" s="213">
        <f>M314*M$319</f>
        <v>6358736.274672477</v>
      </c>
      <c r="N324" s="213">
        <f>N314*N$319</f>
        <v>6177588.732327529</v>
      </c>
      <c r="O324" s="213">
        <f>O314*O$319</f>
        <v>6850536.5809616</v>
      </c>
      <c r="P324" s="213">
        <f>P314*P$319</f>
        <v>6236174.668478926</v>
      </c>
      <c r="Q324" s="213">
        <f>Q314*Q$319</f>
        <v>6189236.338964818</v>
      </c>
      <c r="R324" s="213">
        <f>R314*R$319</f>
        <v>6698698.631008499</v>
      </c>
      <c r="S324" s="213">
        <f>S314*S$319</f>
        <v>6862878.647329254</v>
      </c>
      <c r="T324" s="213">
        <f>T314*T$319</f>
        <v>6601256.55004768</v>
      </c>
      <c r="U324" s="213">
        <f>U314*U$319</f>
        <v>6307263.659122906</v>
      </c>
      <c r="V324" s="213">
        <f>V314*V$319</f>
        <v>6974299.488434412</v>
      </c>
      <c r="W324" s="207" t="str">
        <f>IF(X$5=K$5,SUM(Y324:AI324)-SUM(L324:V324),"")</f>
        <v/>
      </c>
      <c r="X324" s="9" t="str">
        <f>LOWER(CtryCode)&amp;".distn."&amp;$A324&amp;IF($B324="","","."&amp;$B324)&amp;IF($C324="","",".dec."&amp;$C324)&amp;"."&amp;X$5</f>
        <v>egy.distn.pop_tot_adj.dec.rur.2</v>
      </c>
      <c r="Y324" s="212">
        <f>Y314*Y$319</f>
        <v>68004851.61521474</v>
      </c>
      <c r="Z324" s="213">
        <f>Z314*Z$319</f>
        <v>6358736.274672477</v>
      </c>
      <c r="AA324" s="213">
        <f>AA314*AA$319</f>
        <v>6177588.732327529</v>
      </c>
      <c r="AB324" s="213">
        <f>AB314*AB$319</f>
        <v>6850536.5809616</v>
      </c>
      <c r="AC324" s="213">
        <f>AC314*AC$319</f>
        <v>6236174.668478926</v>
      </c>
      <c r="AD324" s="213">
        <f>AD314*AD$319</f>
        <v>6189236.338964818</v>
      </c>
      <c r="AE324" s="213">
        <f>AE314*AE$319</f>
        <v>6698698.631008499</v>
      </c>
      <c r="AF324" s="213">
        <f>AF314*AF$319</f>
        <v>6862878.647329254</v>
      </c>
      <c r="AG324" s="213">
        <f>AG314*AG$319</f>
        <v>6601256.55004768</v>
      </c>
      <c r="AH324" s="213">
        <f>AH314*AH$319</f>
        <v>6307263.659122906</v>
      </c>
      <c r="AI324" s="213">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7"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7"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7"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7">
        <f>L326*L323</f>
        <v>4049129017454.3335</v>
      </c>
      <c r="M328" s="218">
        <f>M326*M323</f>
        <v>179105319449.8824</v>
      </c>
      <c r="N328" s="218">
        <f>N326*N323</f>
        <v>243269189134.69876</v>
      </c>
      <c r="O328" s="218">
        <f>O326*O323</f>
        <v>284849198869.7397</v>
      </c>
      <c r="P328" s="218">
        <f>P326*P323</f>
        <v>310498547778.4626</v>
      </c>
      <c r="Q328" s="218">
        <f>Q326*Q323</f>
        <v>420023235753.0786</v>
      </c>
      <c r="R328" s="218">
        <f>R326*R323</f>
        <v>407455409984.9871</v>
      </c>
      <c r="S328" s="218">
        <f>S326*S323</f>
        <v>468753882092.82587</v>
      </c>
      <c r="T328" s="218">
        <f>T326*T323</f>
        <v>545578732824.2575</v>
      </c>
      <c r="U328" s="218">
        <f>U326*U323</f>
        <v>653956368327.6941</v>
      </c>
      <c r="V328" s="218">
        <f>V326*V323</f>
        <v>1014038474031.4927</v>
      </c>
      <c r="W328" s="207" t="str">
        <f>IF(X$5=K$5,SUM(Y328:AI328)-SUM(L328:V328),"")</f>
        <v/>
      </c>
      <c r="X328" s="9" t="str">
        <f>LOWER(CtryCode)&amp;".distn."&amp;$A328&amp;IF($B328="","","."&amp;$B328)&amp;IF($C328="","",".dec."&amp;$C328)&amp;"."&amp;X$5</f>
        <v>egy.distn.tot_cons_na.dec.urb.2</v>
      </c>
      <c r="Y328" s="217">
        <f>Y326*Y323</f>
        <v>4049129017454.3335</v>
      </c>
      <c r="Z328" s="218">
        <f>Z326*Z323</f>
        <v>179105319449.8824</v>
      </c>
      <c r="AA328" s="218">
        <f>AA326*AA323</f>
        <v>243269189134.69876</v>
      </c>
      <c r="AB328" s="218">
        <f>AB326*AB323</f>
        <v>284849198869.7397</v>
      </c>
      <c r="AC328" s="218">
        <f>AC326*AC323</f>
        <v>310498547778.4626</v>
      </c>
      <c r="AD328" s="218">
        <f>AD326*AD323</f>
        <v>420023235753.0786</v>
      </c>
      <c r="AE328" s="218">
        <f>AE326*AE323</f>
        <v>407455409984.9871</v>
      </c>
      <c r="AF328" s="218">
        <f>AF326*AF323</f>
        <v>468753882092.82587</v>
      </c>
      <c r="AG328" s="218">
        <f>AG326*AG323</f>
        <v>545578732824.2575</v>
      </c>
      <c r="AH328" s="218">
        <f>AH326*AH323</f>
        <v>653956368327.6941</v>
      </c>
      <c r="AI328" s="218">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7">
        <f>L327*L324</f>
        <v>4565119838754.343</v>
      </c>
      <c r="M329" s="218">
        <f>M327*M324</f>
        <v>182412947964.83932</v>
      </c>
      <c r="N329" s="218">
        <f>N327*N324</f>
        <v>217671969195.48758</v>
      </c>
      <c r="O329" s="218">
        <f>O327*O324</f>
        <v>280277023438.82477</v>
      </c>
      <c r="P329" s="218">
        <f>P327*P324</f>
        <v>296239560503.0448</v>
      </c>
      <c r="Q329" s="218">
        <f>Q327*Q324</f>
        <v>334618902529.576</v>
      </c>
      <c r="R329" s="218">
        <f>R327*R324</f>
        <v>385889668631.51935</v>
      </c>
      <c r="S329" s="218">
        <f>S327*S324</f>
        <v>462943413890.86145</v>
      </c>
      <c r="T329" s="218">
        <f>T327*T324</f>
        <v>476245702558.2531</v>
      </c>
      <c r="U329" s="218">
        <f>U327*U324</f>
        <v>531211579783.1203</v>
      </c>
      <c r="V329" s="218">
        <f>V327*V324</f>
        <v>883929403281.124</v>
      </c>
      <c r="W329" s="207" t="str">
        <f>IF(X$5=K$5,SUM(Y329:AI329)-SUM(L329:V329),"")</f>
        <v/>
      </c>
      <c r="X329" s="9" t="str">
        <f>LOWER(CtryCode)&amp;".distn."&amp;$A329&amp;IF($B329="","","."&amp;$B329)&amp;IF($C329="","",".dec."&amp;$C329)&amp;"."&amp;X$5</f>
        <v>egy.distn.tot_cons_na.dec.rur.2</v>
      </c>
      <c r="Y329" s="217">
        <f>Y327*Y324</f>
        <v>4565119838754.343</v>
      </c>
      <c r="Z329" s="218">
        <f>Z327*Z324</f>
        <v>182412947964.83932</v>
      </c>
      <c r="AA329" s="218">
        <f>AA327*AA324</f>
        <v>217671969195.48758</v>
      </c>
      <c r="AB329" s="218">
        <f>AB327*AB324</f>
        <v>280277023438.82477</v>
      </c>
      <c r="AC329" s="218">
        <f>AC327*AC324</f>
        <v>296239560503.0448</v>
      </c>
      <c r="AD329" s="218">
        <f>AD327*AD324</f>
        <v>334618902529.576</v>
      </c>
      <c r="AE329" s="218">
        <f>AE327*AE324</f>
        <v>385889668631.51935</v>
      </c>
      <c r="AF329" s="218">
        <f>AF327*AF324</f>
        <v>462943413890.86145</v>
      </c>
      <c r="AG329" s="218">
        <f>AG327*AG324</f>
        <v>476245702558.2531</v>
      </c>
      <c r="AH329" s="218">
        <f>AH327*AH324</f>
        <v>531211579783.1203</v>
      </c>
      <c r="AI329" s="218">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9">
        <f>L325*L322</f>
        <v>9138080429470.723</v>
      </c>
      <c r="M331" s="220">
        <f>M325*M322</f>
        <v>347604223750.0759</v>
      </c>
      <c r="N331" s="220">
        <f>N325*N322</f>
        <v>435211028821.8013</v>
      </c>
      <c r="O331" s="220">
        <f>O325*O322</f>
        <v>611217278193.0449</v>
      </c>
      <c r="P331" s="220">
        <f>P325*P322</f>
        <v>655357444410.5137</v>
      </c>
      <c r="Q331" s="220">
        <f>Q325*Q322</f>
        <v>705152307297.3392</v>
      </c>
      <c r="R331" s="220">
        <f>R325*R322</f>
        <v>824159892463.1056</v>
      </c>
      <c r="S331" s="220">
        <f>S325*S322</f>
        <v>961869164245.4373</v>
      </c>
      <c r="T331" s="220">
        <f>T325*T322</f>
        <v>1155257263141.3008</v>
      </c>
      <c r="U331" s="220">
        <f>U325*U322</f>
        <v>1263383731192.2407</v>
      </c>
      <c r="V331" s="220">
        <f>V325*V322</f>
        <v>1695909796282.2305</v>
      </c>
      <c r="W331" s="207" t="str">
        <f>IF(X$5=K$5,SUM(Y331:AI331)-SUM(L331:V331),"")</f>
        <v/>
      </c>
      <c r="X331" s="9" t="str">
        <f>LOWER(CtryCode)&amp;".distn."&amp;$A331&amp;IF($B331="","","."&amp;$B331)&amp;IF($C331="","",".dec."&amp;$C331)&amp;"."&amp;X$5</f>
        <v>egy.distn.tot_cons_na.dec.ove.2</v>
      </c>
      <c r="Y331" s="219">
        <f>Y325*Y322</f>
        <v>9138080429470.723</v>
      </c>
      <c r="Z331" s="220">
        <f>Z325*Z322</f>
        <v>347604223750.0759</v>
      </c>
      <c r="AA331" s="220">
        <f>AA325*AA322</f>
        <v>435211028821.8013</v>
      </c>
      <c r="AB331" s="220">
        <f>AB325*AB322</f>
        <v>611217278193.0449</v>
      </c>
      <c r="AC331" s="220">
        <f>AC325*AC322</f>
        <v>655357444410.5137</v>
      </c>
      <c r="AD331" s="220">
        <f>AD325*AD322</f>
        <v>705152307297.3392</v>
      </c>
      <c r="AE331" s="220">
        <f>AE325*AE322</f>
        <v>824159892463.1056</v>
      </c>
      <c r="AF331" s="220">
        <f>AF325*AF322</f>
        <v>961869164245.4373</v>
      </c>
      <c r="AG331" s="220">
        <f>AG325*AG322</f>
        <v>1155257263141.3008</v>
      </c>
      <c r="AH331" s="220">
        <f>AH325*AH322</f>
        <v>1263383731192.2407</v>
      </c>
      <c r="AI331" s="220">
        <f>AI325*AI322</f>
        <v>1695909796282.2305</v>
      </c>
    </row>
    <row r="332"/>
    <row r="333">
      <c r="A333" s="56" t="inlineStr">
        <is>
          <t>8</t>
        </is>
      </c>
      <c r="B333" s="27"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7"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7"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7"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7"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12">
        <f>SUM(M322:V322)</f>
        <v>118581173.22060943</v>
      </c>
      <c r="M339" s="213">
        <f>L339</f>
        <v>118581173.22060943</v>
      </c>
      <c r="N339" s="213">
        <f>M339</f>
        <v>118581173.22060943</v>
      </c>
      <c r="O339" s="213">
        <f>N339</f>
        <v>118581173.22060943</v>
      </c>
      <c r="P339" s="213">
        <f>O339</f>
        <v>118581173.22060943</v>
      </c>
      <c r="Q339" s="213">
        <f>P339</f>
        <v>118581173.22060943</v>
      </c>
      <c r="R339" s="213">
        <f>Q339</f>
        <v>118581173.22060943</v>
      </c>
      <c r="S339" s="213">
        <f>R339</f>
        <v>118581173.22060943</v>
      </c>
      <c r="T339" s="213">
        <f>S339</f>
        <v>118581173.22060943</v>
      </c>
      <c r="U339" s="213">
        <f>T339</f>
        <v>118581173.22060943</v>
      </c>
      <c r="V339" s="213">
        <f>U339</f>
        <v>118581173.22060943</v>
      </c>
      <c r="W339" s="207" t="str">
        <f>IF(X$5=K$5,SUM(Y339:AI339)-SUM(L339:V339),"")</f>
        <v/>
      </c>
      <c r="X339" s="9" t="str">
        <f>LOWER(CtryCode)&amp;".distn."&amp;$A339&amp;IF($B339="","","."&amp;$B339)&amp;IF($C339="","",".dec."&amp;$C339)&amp;"."&amp;X$5</f>
        <v>egy.distn.poptot.2</v>
      </c>
      <c r="Y339" s="212">
        <f>SUM(Z322:AI322)</f>
        <v>118581173.22060943</v>
      </c>
      <c r="Z339" s="213">
        <f>Y339</f>
        <v>118581173.22060943</v>
      </c>
      <c r="AA339" s="213">
        <f>Z339</f>
        <v>118581173.22060943</v>
      </c>
      <c r="AB339" s="213">
        <f>AA339</f>
        <v>118581173.22060943</v>
      </c>
      <c r="AC339" s="213">
        <f>AB339</f>
        <v>118581173.22060943</v>
      </c>
      <c r="AD339" s="213">
        <f>AC339</f>
        <v>118581173.22060943</v>
      </c>
      <c r="AE339" s="213">
        <f>AD339</f>
        <v>118581173.22060943</v>
      </c>
      <c r="AF339" s="213">
        <f>AE339</f>
        <v>118581173.22060943</v>
      </c>
      <c r="AG339" s="213">
        <f>AF339</f>
        <v>118581173.22060943</v>
      </c>
      <c r="AH339" s="213">
        <f>AG339</f>
        <v>118581173.22060943</v>
      </c>
      <c r="AI339" s="213">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8">
        <f>INDEX(DHHVal,MATCH(CtryCode&amp;".distn.bsh.dec.ove."&amp;L$9&amp;".1",DHHKey,0),MATCH("indv",DHHVar,0))</f>
        <v>1.569999477391376</v>
      </c>
      <c r="M342" s="203">
        <f>L342</f>
        <v>1.569999477391376</v>
      </c>
      <c r="N342" s="203">
        <f>M342</f>
        <v>1.569999477391376</v>
      </c>
      <c r="O342" s="203">
        <f>N342</f>
        <v>1.569999477391376</v>
      </c>
      <c r="P342" s="203">
        <f>O342</f>
        <v>1.569999477391376</v>
      </c>
      <c r="Q342" s="203">
        <f>P342</f>
        <v>1.569999477391376</v>
      </c>
      <c r="R342" s="203">
        <f>Q342</f>
        <v>1.569999477391376</v>
      </c>
      <c r="S342" s="203">
        <f>R342</f>
        <v>1.569999477391376</v>
      </c>
      <c r="T342" s="203">
        <f>S342</f>
        <v>1.569999477391376</v>
      </c>
      <c r="U342" s="203">
        <f>T342</f>
        <v>1.569999477391376</v>
      </c>
      <c r="V342" s="203">
        <f>U342</f>
        <v>1.569999477391376</v>
      </c>
      <c r="W342" s="207" t="str">
        <f>IF(X$5=K$5,SUM(Y342:AI342)-SUM(L342:V342),"")</f>
        <v/>
      </c>
      <c r="X342" s="9" t="str">
        <f>LOWER(CtryCode)&amp;".distn."&amp;$A342&amp;IF($B342="","","."&amp;$B342)&amp;IF($C342="","",".dec."&amp;$C342)&amp;"."&amp;X$5</f>
        <v>egy.distn.pitind.2</v>
      </c>
      <c r="Y342" s="208">
        <f>INDEX(DHHVal,MATCH(CtryCode&amp;".distn.bsh.dec.ove."&amp;Y$9&amp;".1",DHHKey,0),MATCH("indv",DHHVar,0))</f>
        <v>1.569999477391376</v>
      </c>
      <c r="Z342" s="203">
        <f>Y342</f>
        <v>1.569999477391376</v>
      </c>
      <c r="AA342" s="203">
        <f>Z342</f>
        <v>1.569999477391376</v>
      </c>
      <c r="AB342" s="203">
        <f>AA342</f>
        <v>1.569999477391376</v>
      </c>
      <c r="AC342" s="203">
        <f>AB342</f>
        <v>1.569999477391376</v>
      </c>
      <c r="AD342" s="203">
        <f>AC342</f>
        <v>1.569999477391376</v>
      </c>
      <c r="AE342" s="203">
        <f>AD342</f>
        <v>1.569999477391376</v>
      </c>
      <c r="AF342" s="203">
        <f>AE342</f>
        <v>1.569999477391376</v>
      </c>
      <c r="AG342" s="203">
        <f>AF342</f>
        <v>1.569999477391376</v>
      </c>
      <c r="AH342" s="203">
        <f>AG342</f>
        <v>1.569999477391376</v>
      </c>
      <c r="AI342" s="203">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7">
        <f>L$83*L$342/PctPerUnit</f>
        <v>173749096453.61755</v>
      </c>
      <c r="M343" s="218">
        <f>L343</f>
        <v>173749096453.61755</v>
      </c>
      <c r="N343" s="218">
        <f>M343</f>
        <v>173749096453.61755</v>
      </c>
      <c r="O343" s="218">
        <f>N343</f>
        <v>173749096453.61755</v>
      </c>
      <c r="P343" s="218">
        <f>O343</f>
        <v>173749096453.61755</v>
      </c>
      <c r="Q343" s="218">
        <f>P343</f>
        <v>173749096453.61755</v>
      </c>
      <c r="R343" s="218">
        <f>Q343</f>
        <v>173749096453.61755</v>
      </c>
      <c r="S343" s="218">
        <f>R343</f>
        <v>173749096453.61755</v>
      </c>
      <c r="T343" s="218">
        <f>S343</f>
        <v>173749096453.61755</v>
      </c>
      <c r="U343" s="218">
        <f>T343</f>
        <v>173749096453.61755</v>
      </c>
      <c r="V343" s="218">
        <f>U343</f>
        <v>173749096453.61755</v>
      </c>
      <c r="W343" s="207" t="str">
        <f>IF(X$5=K$5,SUM(Y343:AI343)-SUM(L343:V343),"")</f>
        <v/>
      </c>
      <c r="X343" s="9" t="str">
        <f>LOWER(CtryCode)&amp;".distn."&amp;$A343&amp;IF($B343="","","."&amp;$B343)&amp;IF($C343="","",".dec."&amp;$C343)&amp;"."&amp;X$5</f>
        <v>egy.distn.pitbase.2</v>
      </c>
      <c r="Y343" s="217">
        <f>Y$83*Y$342/PctPerUnit</f>
        <v>173749096453.61755</v>
      </c>
      <c r="Z343" s="218">
        <f>Y343</f>
        <v>173749096453.61755</v>
      </c>
      <c r="AA343" s="218">
        <f>Z343</f>
        <v>173749096453.61755</v>
      </c>
      <c r="AB343" s="218">
        <f>AA343</f>
        <v>173749096453.61755</v>
      </c>
      <c r="AC343" s="218">
        <f>AB343</f>
        <v>173749096453.61755</v>
      </c>
      <c r="AD343" s="218">
        <f>AC343</f>
        <v>173749096453.61755</v>
      </c>
      <c r="AE343" s="218">
        <f>AD343</f>
        <v>173749096453.61755</v>
      </c>
      <c r="AF343" s="218">
        <f>AE343</f>
        <v>173749096453.61755</v>
      </c>
      <c r="AG343" s="218">
        <f>AF343</f>
        <v>173749096453.61755</v>
      </c>
      <c r="AH343" s="218">
        <f>AG343</f>
        <v>173749096453.61755</v>
      </c>
      <c r="AI343" s="218">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7"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203">
        <f>INDEX(DHHVal,MATCH(CtryCode&amp;".distn.bsh."&amp;M$10&amp;"ove."&amp;M$9&amp;M$11,DHHKey,0),MATCH(M$344,DHHVar,0))</f>
        <v>0.8108662071532077</v>
      </c>
      <c r="N345" s="203">
        <f>INDEX(DHHVal,MATCH(CtryCode&amp;".distn.bsh."&amp;N$10&amp;"ove."&amp;N$9&amp;N$11,DHHKey,0),MATCH(N$344,DHHVar,0))</f>
        <v>2.133190162369108</v>
      </c>
      <c r="O345" s="203">
        <f>INDEX(DHHVal,MATCH(CtryCode&amp;".distn.bsh."&amp;O$10&amp;"ove."&amp;O$9&amp;O$11,DHHKey,0),MATCH(O$344,DHHVar,0))</f>
        <v>2.7818909842869</v>
      </c>
      <c r="P345" s="203">
        <f>INDEX(DHHVal,MATCH(CtryCode&amp;".distn.bsh."&amp;P$10&amp;"ove."&amp;P$9&amp;P$11,DHHKey,0),MATCH(P$344,DHHVar,0))</f>
        <v>3.920200006865426</v>
      </c>
      <c r="Q345" s="203">
        <f>INDEX(DHHVal,MATCH(CtryCode&amp;".distn.bsh."&amp;Q$10&amp;"ove."&amp;Q$9&amp;Q$11,DHHKey,0),MATCH(Q$344,DHHVar,0))</f>
        <v>4.84792142443234</v>
      </c>
      <c r="R345" s="203">
        <f>INDEX(DHHVal,MATCH(CtryCode&amp;".distn.bsh."&amp;R$10&amp;"ove."&amp;R$9&amp;R$11,DHHKey,0),MATCH(R$344,DHHVar,0))</f>
        <v>6.786554669451694</v>
      </c>
      <c r="S345" s="203">
        <f>INDEX(DHHVal,MATCH(CtryCode&amp;".distn.bsh."&amp;S$10&amp;"ove."&amp;S$9&amp;S$11,DHHKey,0),MATCH(S$344,DHHVar,0))</f>
        <v>7.980679048785937</v>
      </c>
      <c r="T345" s="203">
        <f>INDEX(DHHVal,MATCH(CtryCode&amp;".distn.bsh."&amp;T$10&amp;"ove."&amp;T$9&amp;T$11,DHHKey,0),MATCH(T$344,DHHVar,0))</f>
        <v>10.0775307091063</v>
      </c>
      <c r="U345" s="203">
        <f>INDEX(DHHVal,MATCH(CtryCode&amp;".distn.bsh."&amp;U$10&amp;"ove."&amp;U$9&amp;U$11,DHHKey,0),MATCH(U$344,DHHVar,0))</f>
        <v>14.40506356886309</v>
      </c>
      <c r="V345" s="203">
        <f>INDEX(DHHVal,MATCH(CtryCode&amp;".distn.bsh."&amp;V$10&amp;"ove."&amp;V$9&amp;V$11,DHHKey,0),MATCH(V$344,DHHVar,0))</f>
        <v>55.49076775269468</v>
      </c>
      <c r="W345" s="207" t="str">
        <f>IF(X$5=K$5,SUM(Y345:AI345)-SUM(L345:V345),"")</f>
        <v/>
      </c>
      <c r="X345" s="9" t="str">
        <f>LOWER(CtryCode)&amp;".distn."&amp;$A345&amp;IF($B345="","","."&amp;$B345)&amp;IF($C345="","",".dec."&amp;$C345)&amp;"."&amp;X$5</f>
        <v>egy.distn.pitsh.dec.ove.2</v>
      </c>
      <c r="Z345" s="203">
        <f>INDEX(DHHVal,MATCH(CtryCode&amp;".distn.bsh."&amp;Z$10&amp;"ove."&amp;Z$9&amp;Z$11,DHHKey,0),MATCH(Z$344,DHHVar,0))</f>
        <v>0.8108662071532077</v>
      </c>
      <c r="AA345" s="203">
        <f>INDEX(DHHVal,MATCH(CtryCode&amp;".distn.bsh."&amp;AA$10&amp;"ove."&amp;AA$9&amp;AA$11,DHHKey,0),MATCH(AA$344,DHHVar,0))</f>
        <v>2.133190162369108</v>
      </c>
      <c r="AB345" s="203">
        <f>INDEX(DHHVal,MATCH(CtryCode&amp;".distn.bsh."&amp;AB$10&amp;"ove."&amp;AB$9&amp;AB$11,DHHKey,0),MATCH(AB$344,DHHVar,0))</f>
        <v>2.7818909842869</v>
      </c>
      <c r="AC345" s="203">
        <f>INDEX(DHHVal,MATCH(CtryCode&amp;".distn.bsh."&amp;AC$10&amp;"ove."&amp;AC$9&amp;AC$11,DHHKey,0),MATCH(AC$344,DHHVar,0))</f>
        <v>3.920200006865426</v>
      </c>
      <c r="AD345" s="203">
        <f>INDEX(DHHVal,MATCH(CtryCode&amp;".distn.bsh."&amp;AD$10&amp;"ove."&amp;AD$9&amp;AD$11,DHHKey,0),MATCH(AD$344,DHHVar,0))</f>
        <v>4.84792142443234</v>
      </c>
      <c r="AE345" s="203">
        <f>INDEX(DHHVal,MATCH(CtryCode&amp;".distn.bsh."&amp;AE$10&amp;"ove."&amp;AE$9&amp;AE$11,DHHKey,0),MATCH(AE$344,DHHVar,0))</f>
        <v>6.786554669451694</v>
      </c>
      <c r="AF345" s="203">
        <f>INDEX(DHHVal,MATCH(CtryCode&amp;".distn.bsh."&amp;AF$10&amp;"ove."&amp;AF$9&amp;AF$11,DHHKey,0),MATCH(AF$344,DHHVar,0))</f>
        <v>7.980679048785937</v>
      </c>
      <c r="AG345" s="203">
        <f>INDEX(DHHVal,MATCH(CtryCode&amp;".distn.bsh."&amp;AG$10&amp;"ove."&amp;AG$9&amp;AG$11,DHHKey,0),MATCH(AG$344,DHHVar,0))</f>
        <v>10.0775307091063</v>
      </c>
      <c r="AH345" s="203">
        <f>INDEX(DHHVal,MATCH(CtryCode&amp;".distn.bsh."&amp;AH$10&amp;"ove."&amp;AH$9&amp;AH$11,DHHKey,0),MATCH(AH$344,DHHVar,0))</f>
        <v>14.40506356886309</v>
      </c>
      <c r="AI345" s="203">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8">
        <f>SUM(M345:V345)</f>
        <v>109.23466453400869</v>
      </c>
      <c r="M346" s="203">
        <f>L346</f>
        <v>109.23466453400869</v>
      </c>
      <c r="N346" s="203">
        <f>M346</f>
        <v>109.23466453400869</v>
      </c>
      <c r="O346" s="203">
        <f>N346</f>
        <v>109.23466453400869</v>
      </c>
      <c r="P346" s="203">
        <f>O346</f>
        <v>109.23466453400869</v>
      </c>
      <c r="Q346" s="203">
        <f>P346</f>
        <v>109.23466453400869</v>
      </c>
      <c r="R346" s="203">
        <f>Q346</f>
        <v>109.23466453400869</v>
      </c>
      <c r="S346" s="203">
        <f>R346</f>
        <v>109.23466453400869</v>
      </c>
      <c r="T346" s="203">
        <f>S346</f>
        <v>109.23466453400869</v>
      </c>
      <c r="U346" s="203">
        <f>T346</f>
        <v>109.23466453400869</v>
      </c>
      <c r="V346" s="203">
        <f>U346</f>
        <v>109.23466453400869</v>
      </c>
      <c r="W346" s="207" t="str">
        <f>IF(X$5=K$5,SUM(Y346:AI346)-SUM(L346:V346),"")</f>
        <v/>
      </c>
      <c r="X346" s="9" t="str">
        <f>LOWER(CtryCode)&amp;".distn."&amp;$A346&amp;IF($B346="","","."&amp;$B346)&amp;IF($C346="","",".dec."&amp;$C346)&amp;"."&amp;X$5</f>
        <v>egy.distn.pitshtot.2</v>
      </c>
      <c r="Y346" s="208">
        <f>SUM(Z345:AI345)</f>
        <v>109.23466453400869</v>
      </c>
      <c r="Z346" s="203">
        <f>Y346</f>
        <v>109.23466453400869</v>
      </c>
      <c r="AA346" s="203">
        <f>Z346</f>
        <v>109.23466453400869</v>
      </c>
      <c r="AB346" s="203">
        <f>AA346</f>
        <v>109.23466453400869</v>
      </c>
      <c r="AC346" s="203">
        <f>AB346</f>
        <v>109.23466453400869</v>
      </c>
      <c r="AD346" s="203">
        <f>AC346</f>
        <v>109.23466453400869</v>
      </c>
      <c r="AE346" s="203">
        <f>AD346</f>
        <v>109.23466453400869</v>
      </c>
      <c r="AF346" s="203">
        <f>AE346</f>
        <v>109.23466453400869</v>
      </c>
      <c r="AG346" s="203">
        <f>AF346</f>
        <v>109.23466453400869</v>
      </c>
      <c r="AH346" s="203">
        <f>AG346</f>
        <v>109.23466453400869</v>
      </c>
      <c r="AI346" s="203">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7"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7"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7"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7"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7"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7"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8">
        <f>L353+M347*M322</f>
        <v>1289767048.2045417</v>
      </c>
      <c r="N353" s="218">
        <f>M353+N347*N322</f>
        <v>4682827894.37929</v>
      </c>
      <c r="O353" s="218">
        <f>N353+O347*O322</f>
        <v>9107714875.213375</v>
      </c>
      <c r="P353" s="218">
        <f>O353+P347*P322</f>
        <v>15343200762.555231</v>
      </c>
      <c r="Q353" s="218">
        <f>P353+Q347*Q322</f>
        <v>23054324065.46068</v>
      </c>
      <c r="R353" s="218">
        <f>Q353+R347*R322</f>
        <v>33849045199.82363</v>
      </c>
      <c r="S353" s="218">
        <f>R353+S347*S322</f>
        <v>46543145371.48812</v>
      </c>
      <c r="T353" s="218">
        <f>S353+T347*T322</f>
        <v>62572506221.913635</v>
      </c>
      <c r="U353" s="218">
        <f>T353+U347*U322</f>
        <v>85485258232.67899</v>
      </c>
      <c r="V353" s="218">
        <f>U353+V347*V322</f>
        <v>173749096453.61755</v>
      </c>
      <c r="W353" s="207" t="str">
        <f>IF(X$5=K$5,SUM(Y353:AI353)-SUM(L353:V353),"")</f>
        <v/>
      </c>
      <c r="X353" s="9" t="str">
        <f>LOWER(CtryCode)&amp;".distn."&amp;$A353&amp;IF($B353="","","."&amp;$B353)&amp;IF($C353="","",".dec."&amp;$C353)&amp;"."&amp;X$5</f>
        <v>egy.distn.pitcum.dec.ove.2</v>
      </c>
      <c r="Z353" s="218">
        <f>Y353+Z347*Z322</f>
        <v>1289767048.2045417</v>
      </c>
      <c r="AA353" s="218">
        <f>Z353+AA347*AA322</f>
        <v>4682827894.37929</v>
      </c>
      <c r="AB353" s="218">
        <f>AA353+AB347*AB322</f>
        <v>9107714875.213375</v>
      </c>
      <c r="AC353" s="218">
        <f>AB353+AC347*AC322</f>
        <v>15343200762.555231</v>
      </c>
      <c r="AD353" s="218">
        <f>AC353+AD347*AD322</f>
        <v>23054324065.46068</v>
      </c>
      <c r="AE353" s="218">
        <f>AD353+AE347*AE322</f>
        <v>33849045199.82363</v>
      </c>
      <c r="AF353" s="218">
        <f>AE353+AF347*AF322</f>
        <v>46543145371.48812</v>
      </c>
      <c r="AG353" s="218">
        <f>AF353+AG347*AG322</f>
        <v>62572506221.913635</v>
      </c>
      <c r="AH353" s="218">
        <f>AG353+AH347*AH322</f>
        <v>85485258232.67899</v>
      </c>
      <c r="AI353" s="218">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7"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7"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203">
        <f>M322/M$339</f>
        <v>0.09639550948676609</v>
      </c>
      <c r="N358" s="203">
        <f>N322/N$339</f>
        <v>0.09471245698384248</v>
      </c>
      <c r="O358" s="203">
        <f>O322/O$339</f>
        <v>0.10768590045460126</v>
      </c>
      <c r="P358" s="203">
        <f>P322/P$339</f>
        <v>0.09686779846177623</v>
      </c>
      <c r="Q358" s="203">
        <f>Q322/Q$339</f>
        <v>0.09882246186926347</v>
      </c>
      <c r="R358" s="203">
        <f>R322/R$339</f>
        <v>0.10852839648426993</v>
      </c>
      <c r="S358" s="203">
        <f>S322/S$339</f>
        <v>0.10092152042076193</v>
      </c>
      <c r="T358" s="203">
        <f>T322/T$339</f>
        <v>0.10556879788472069</v>
      </c>
      <c r="U358" s="203">
        <f>U322/U$339</f>
        <v>0.09693962545827414</v>
      </c>
      <c r="V358" s="203">
        <f>V322/V$339</f>
        <v>0.09355753249572382</v>
      </c>
      <c r="W358" s="207" t="str">
        <f>IF(X$5=K$5,SUM(Y358:AI358)-SUM(L358:V358),"")</f>
        <v/>
      </c>
      <c r="X358" s="9" t="str">
        <f>LOWER(CtryCode)&amp;".distn."&amp;$A358&amp;IF($B358="","","."&amp;$B358)&amp;IF($C358="","",".dec."&amp;$C358)&amp;"."&amp;X$5</f>
        <v>egy.distn.popsh.dec.ove.2</v>
      </c>
      <c r="Z358" s="203">
        <f>Z322/Z$339</f>
        <v>0.09639550948676609</v>
      </c>
      <c r="AA358" s="203">
        <f>AA322/AA$339</f>
        <v>0.09471245698384248</v>
      </c>
      <c r="AB358" s="203">
        <f>AB322/AB$339</f>
        <v>0.10768590045460126</v>
      </c>
      <c r="AC358" s="203">
        <f>AC322/AC$339</f>
        <v>0.09686779846177623</v>
      </c>
      <c r="AD358" s="203">
        <f>AD322/AD$339</f>
        <v>0.09882246186926347</v>
      </c>
      <c r="AE358" s="203">
        <f>AE322/AE$339</f>
        <v>0.10852839648426993</v>
      </c>
      <c r="AF358" s="203">
        <f>AF322/AF$339</f>
        <v>0.10092152042076193</v>
      </c>
      <c r="AG358" s="203">
        <f>AG322/AG$339</f>
        <v>0.10556879788472069</v>
      </c>
      <c r="AH358" s="203">
        <f>AH322/AH$339</f>
        <v>0.09693962545827414</v>
      </c>
      <c r="AI358" s="203">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203">
        <f>L359+M358</f>
        <v>0.09639550948676609</v>
      </c>
      <c r="N359" s="203">
        <f>M359+N358</f>
        <v>0.19110796647060857</v>
      </c>
      <c r="O359" s="203">
        <f>N359+O358</f>
        <v>0.2987938669252098</v>
      </c>
      <c r="P359" s="203">
        <f>O359+P358</f>
        <v>0.39566166538698605</v>
      </c>
      <c r="Q359" s="203">
        <f>P359+Q358</f>
        <v>0.4944841272562495</v>
      </c>
      <c r="R359" s="203">
        <f>Q359+R358</f>
        <v>0.6030125237405195</v>
      </c>
      <c r="S359" s="203">
        <f>R359+S358</f>
        <v>0.7039340441612815</v>
      </c>
      <c r="T359" s="203">
        <f>S359+T358</f>
        <v>0.8095028420460022</v>
      </c>
      <c r="U359" s="203">
        <f>T359+U358</f>
        <v>0.9064424675042764</v>
      </c>
      <c r="V359" s="203">
        <f>U359+V358</f>
        <v>1.0000000000000002</v>
      </c>
      <c r="W359" s="207" t="str">
        <f>IF(X$5=K$5,SUM(Y359:AI359)-SUM(L359:V359),"")</f>
        <v/>
      </c>
      <c r="X359" s="9" t="str">
        <f>LOWER(CtryCode)&amp;".distn."&amp;$A359&amp;IF($B359="","","."&amp;$B359)&amp;IF($C359="","",".dec."&amp;$C359)&amp;"."&amp;X$5</f>
        <v>egy.distn.popcum.dec.ove.2</v>
      </c>
      <c r="Z359" s="203">
        <f>Y359+Z358</f>
        <v>0.09639550948676609</v>
      </c>
      <c r="AA359" s="203">
        <f>Z359+AA358</f>
        <v>0.19110796647060857</v>
      </c>
      <c r="AB359" s="203">
        <f>AA359+AB358</f>
        <v>0.2987938669252098</v>
      </c>
      <c r="AC359" s="203">
        <f>AB359+AC358</f>
        <v>0.39566166538698605</v>
      </c>
      <c r="AD359" s="203">
        <f>AC359+AD358</f>
        <v>0.4944841272562495</v>
      </c>
      <c r="AE359" s="203">
        <f>AD359+AE358</f>
        <v>0.6030125237405195</v>
      </c>
      <c r="AF359" s="203">
        <f>AE359+AF358</f>
        <v>0.7039340441612815</v>
      </c>
      <c r="AG359" s="203">
        <f>AF359+AG358</f>
        <v>0.8095028420460022</v>
      </c>
      <c r="AH359" s="203">
        <f>AG359+AH358</f>
        <v>0.9064424675042764</v>
      </c>
      <c r="AI359" s="203">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203">
        <f>MAX(0,MIN(M358,M$33/PctPerUnit-M359+M358))</f>
        <v>0.09639550948676609</v>
      </c>
      <c r="N360" s="203">
        <f>MAX(0,MIN(N358,N$33/PctPerUnit-N359+N358))</f>
        <v>0.09471245698384248</v>
      </c>
      <c r="O360" s="203">
        <f>MAX(0,MIN(O358,O$33/PctPerUnit-O359+O358))</f>
        <v>0.10768590045460126</v>
      </c>
      <c r="P360" s="203">
        <f>MAX(0,MIN(P358,P$33/PctPerUnit-P359+P358))</f>
        <v>0.09686779846177623</v>
      </c>
      <c r="Q360" s="203">
        <f>MAX(0,MIN(Q358,Q$33/PctPerUnit-Q359+Q358))</f>
        <v>0.004338334613013972</v>
      </c>
      <c r="R360" s="203">
        <f>MAX(0,MIN(R358,R$33/PctPerUnit-R359+R358))</f>
        <v>0.0</v>
      </c>
      <c r="S360" s="203">
        <f>MAX(0,MIN(S358,S$33/PctPerUnit-S359+S358))</f>
        <v>0.0</v>
      </c>
      <c r="T360" s="203">
        <f>MAX(0,MIN(T358,T$33/PctPerUnit-T359+T358))</f>
        <v>0.0</v>
      </c>
      <c r="U360" s="203">
        <f>MAX(0,MIN(U358,U$33/PctPerUnit-U359+U358))</f>
        <v>0.0</v>
      </c>
      <c r="V360" s="203">
        <f>MAX(0,MIN(V358,V$33/PctPerUnit-V359+V358))</f>
        <v>0.0</v>
      </c>
      <c r="W360" s="207" t="str">
        <f>IF(X$5=K$5,SUM(Y360:AI360)-SUM(L360:V360),"")</f>
        <v/>
      </c>
      <c r="X360" s="9" t="str">
        <f>LOWER(CtryCode)&amp;".distn."&amp;$A360&amp;IF($B360="","","."&amp;$B360)&amp;IF($C360="","",".dec."&amp;$C360)&amp;"."&amp;X$5</f>
        <v>egy.distn.tgtsh.dec.ove.2</v>
      </c>
      <c r="Z360" s="209">
        <f>DTARGET(Z358,Z359,Z$33/PctPerUnit)</f>
        <v>0.09639550948676609</v>
      </c>
      <c r="AA360" s="209">
        <f>DTARGET(AA358,AA359,AA$33/PctPerUnit)</f>
        <v>0.09471245698384248</v>
      </c>
      <c r="AB360" s="209">
        <f>DTARGET(AB358,AB359,AB$33/PctPerUnit)</f>
        <v>0.10768590045460126</v>
      </c>
      <c r="AC360" s="209">
        <f>DTARGET(AC358,AC359,AC$33/PctPerUnit)</f>
        <v>0.09686779846177623</v>
      </c>
      <c r="AD360" s="209">
        <f>DTARGET(AD358,AD359,AD$33/PctPerUnit)</f>
        <v>0.004338334613013972</v>
      </c>
      <c r="AE360" s="209">
        <f>DTARGET(AE358,AE359,AE$33/PctPerUnit)</f>
        <v>0.0</v>
      </c>
      <c r="AF360" s="209">
        <f>DTARGET(AF358,AF359,AF$33/PctPerUnit)</f>
        <v>0.0</v>
      </c>
      <c r="AG360" s="209">
        <f>DTARGET(AG358,AG359,AG$33/PctPerUnit)</f>
        <v>0.0</v>
      </c>
      <c r="AH360" s="209">
        <f>DTARGET(AH358,AH359,AH$33/PctPerUnit)</f>
        <v>0.0</v>
      </c>
      <c r="AI360" s="209">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203">
        <f>(M360*M$34+(M358-M360)*M$35)/PctPerUnit/M358</f>
        <v>1.0</v>
      </c>
      <c r="N361" s="203">
        <f>(N360*N$34+(N358-N360)*N$35)/PctPerUnit/N358</f>
        <v>1.0</v>
      </c>
      <c r="O361" s="203">
        <f>(O360*O$34+(O358-O360)*O$35)/PctPerUnit/O358</f>
        <v>1.0</v>
      </c>
      <c r="P361" s="203">
        <f>(P360*P$34+(P358-P360)*P$35)/PctPerUnit/P358</f>
        <v>1.0</v>
      </c>
      <c r="Q361" s="203">
        <f>(Q360*Q$34+(Q358-Q360)*Q$35)/PctPerUnit/Q358</f>
        <v>0.04390028876990885</v>
      </c>
      <c r="R361" s="203">
        <f>(R360*R$34+(R358-R360)*R$35)/PctPerUnit/R358</f>
        <v>0.0</v>
      </c>
      <c r="S361" s="203">
        <f>(S360*S$34+(S358-S360)*S$35)/PctPerUnit/S358</f>
        <v>0.0</v>
      </c>
      <c r="T361" s="203">
        <f>(T360*T$34+(T358-T360)*T$35)/PctPerUnit/T358</f>
        <v>0.0</v>
      </c>
      <c r="U361" s="203">
        <f>(U360*U$34+(U358-U360)*U$35)/PctPerUnit/U358</f>
        <v>0.0</v>
      </c>
      <c r="V361" s="203">
        <f>(V360*V$34+(V358-V360)*V$35)/PctPerUnit/V358</f>
        <v>0.0</v>
      </c>
      <c r="W361" s="207" t="str">
        <f>IF(X$5=K$5,SUM(Y361:AI361)-SUM(L361:V361),"")</f>
        <v/>
      </c>
      <c r="X361" s="9" t="str">
        <f>LOWER(CtryCode)&amp;".distn."&amp;$A361&amp;IF($B361="","","."&amp;$B361)&amp;IF($C361="","",".dec."&amp;$C361)&amp;"."&amp;X$5</f>
        <v>egy.distn.recv.dec.ove.2</v>
      </c>
      <c r="Z361" s="203">
        <f>(Z360*Z$34+(Z358-Z360)*Z$35)/PctPerUnit/Z358</f>
        <v>1.0</v>
      </c>
      <c r="AA361" s="203">
        <f>(AA360*AA$34+(AA358-AA360)*AA$35)/PctPerUnit/AA358</f>
        <v>1.0</v>
      </c>
      <c r="AB361" s="203">
        <f>(AB360*AB$34+(AB358-AB360)*AB$35)/PctPerUnit/AB358</f>
        <v>1.0</v>
      </c>
      <c r="AC361" s="203">
        <f>(AC360*AC$34+(AC358-AC360)*AC$35)/PctPerUnit/AC358</f>
        <v>1.0</v>
      </c>
      <c r="AD361" s="203">
        <f>(AD360*AD$34+(AD358-AD360)*AD$35)/PctPerUnit/AD358</f>
        <v>0.04390028876990885</v>
      </c>
      <c r="AE361" s="203">
        <f>(AE360*AE$34+(AE358-AE360)*AE$35)/PctPerUnit/AE358</f>
        <v>0.0</v>
      </c>
      <c r="AF361" s="203">
        <f>(AF360*AF$34+(AF358-AF360)*AF$35)/PctPerUnit/AF358</f>
        <v>0.0</v>
      </c>
      <c r="AG361" s="203">
        <f>(AG360*AG$34+(AG358-AG360)*AG$35)/PctPerUnit/AG358</f>
        <v>0.0</v>
      </c>
      <c r="AH361" s="203">
        <f>(AH360*AH$34+(AH358-AH360)*AH$35)/PctPerUnit/AH358</f>
        <v>0.0</v>
      </c>
      <c r="AI361" s="203">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7"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203">
        <f>IFERROR(INDEX(DAspVal,MATCH(CtryCode&amp;"."&amp;M$45&amp;M362&amp;"_preT_tot",DAspKey,0)),0)</f>
        <v>0.0</v>
      </c>
      <c r="N363" s="203">
        <f>IFERROR(INDEX(DAspVal,MATCH(CtryCode&amp;"."&amp;N$45&amp;N362&amp;"_preT_tot",DAspKey,0)),0)</f>
        <v>0.0</v>
      </c>
      <c r="O363" s="203">
        <f>IFERROR(INDEX(DAspVal,MATCH(CtryCode&amp;"."&amp;O$45&amp;O362&amp;"_preT_tot",DAspKey,0)),0)</f>
        <v>0.0</v>
      </c>
      <c r="P363" s="203">
        <f>IFERROR(INDEX(DAspVal,MATCH(CtryCode&amp;"."&amp;P$45&amp;P362&amp;"_preT_tot",DAspKey,0)),0)</f>
        <v>0.0</v>
      </c>
      <c r="Q363" s="203">
        <f>IFERROR(INDEX(DAspVal,MATCH(CtryCode&amp;"."&amp;Q$45&amp;Q362&amp;"_preT_tot",DAspKey,0)),0)</f>
        <v>0.0</v>
      </c>
      <c r="R363" s="203">
        <f>IFERROR(INDEX(DAspVal,MATCH(CtryCode&amp;"."&amp;R$45&amp;R362&amp;"_preT_tot",DAspKey,0)),0)</f>
        <v>0.0</v>
      </c>
      <c r="S363" s="203">
        <f>IFERROR(INDEX(DAspVal,MATCH(CtryCode&amp;"."&amp;S$45&amp;S362&amp;"_preT_tot",DAspKey,0)),0)</f>
        <v>0.0</v>
      </c>
      <c r="T363" s="203">
        <f>IFERROR(INDEX(DAspVal,MATCH(CtryCode&amp;"."&amp;T$45&amp;T362&amp;"_preT_tot",DAspKey,0)),0)</f>
        <v>0.0</v>
      </c>
      <c r="U363" s="203">
        <f>IFERROR(INDEX(DAspVal,MATCH(CtryCode&amp;"."&amp;U$45&amp;U362&amp;"_preT_tot",DAspKey,0)),0)</f>
        <v>0.0</v>
      </c>
      <c r="V363" s="203">
        <f>IFERROR(INDEX(DAspVal,MATCH(CtryCode&amp;"."&amp;V$45&amp;V362&amp;"_preT_tot",DAspKey,0)),0)</f>
        <v>0.0</v>
      </c>
      <c r="W363" s="207" t="str">
        <f>IF(X$5=K$5,SUM(Y363:AI363)-SUM(L363:V363),"")</f>
        <v/>
      </c>
      <c r="X363" s="9" t="str">
        <f>LOWER(CtryCode)&amp;".distn."&amp;$A363&amp;IF($B363="","","."&amp;$B363)&amp;IF($C363="","",".dec."&amp;$C363)&amp;"."&amp;X$5</f>
        <v>egy.distn.aspt.dec.ove.2</v>
      </c>
      <c r="Z363" s="203">
        <f>IFERROR(INDEX(DAspVal,MATCH(CtryCode&amp;"."&amp;Z$45&amp;Z362&amp;"_preT_tot",DAspKey,0)),0)</f>
        <v>0.0</v>
      </c>
      <c r="AA363" s="203">
        <f>IFERROR(INDEX(DAspVal,MATCH(CtryCode&amp;"."&amp;AA$45&amp;AA362&amp;"_preT_tot",DAspKey,0)),0)</f>
        <v>0.0</v>
      </c>
      <c r="AB363" s="203">
        <f>IFERROR(INDEX(DAspVal,MATCH(CtryCode&amp;"."&amp;AB$45&amp;AB362&amp;"_preT_tot",DAspKey,0)),0)</f>
        <v>0.0</v>
      </c>
      <c r="AC363" s="203">
        <f>IFERROR(INDEX(DAspVal,MATCH(CtryCode&amp;"."&amp;AC$45&amp;AC362&amp;"_preT_tot",DAspKey,0)),0)</f>
        <v>0.0</v>
      </c>
      <c r="AD363" s="203">
        <f>IFERROR(INDEX(DAspVal,MATCH(CtryCode&amp;"."&amp;AD$45&amp;AD362&amp;"_preT_tot",DAspKey,0)),0)</f>
        <v>0.0</v>
      </c>
      <c r="AE363" s="203">
        <f>IFERROR(INDEX(DAspVal,MATCH(CtryCode&amp;"."&amp;AE$45&amp;AE362&amp;"_preT_tot",DAspKey,0)),0)</f>
        <v>0.0</v>
      </c>
      <c r="AF363" s="203">
        <f>IFERROR(INDEX(DAspVal,MATCH(CtryCode&amp;"."&amp;AF$45&amp;AF362&amp;"_preT_tot",DAspKey,0)),0)</f>
        <v>0.0</v>
      </c>
      <c r="AG363" s="203">
        <f>IFERROR(INDEX(DAspVal,MATCH(CtryCode&amp;"."&amp;AG$45&amp;AG362&amp;"_preT_tot",DAspKey,0)),0)</f>
        <v>0.0</v>
      </c>
      <c r="AH363" s="203">
        <f>IFERROR(INDEX(DAspVal,MATCH(CtryCode&amp;"."&amp;AH$45&amp;AH362&amp;"_preT_tot",DAspKey,0)),0)</f>
        <v>0.0</v>
      </c>
      <c r="AI363" s="203">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203">
        <f>INDEX(DHHVal,MATCH(CtryCode&amp;".distn.bsh."&amp;M$10&amp;$E364&amp;M$11,DHHKey,0),MATCH(M$47,DHHVar,0))</f>
        <v>9942776.140414724</v>
      </c>
      <c r="N364" s="203">
        <f>INDEX(DHHVal,MATCH(CtryCode&amp;".distn.bsh."&amp;N$10&amp;$E364&amp;N$11,DHHKey,0),MATCH(N$47,DHHVar,0))</f>
        <v>9769176.619459534</v>
      </c>
      <c r="O364" s="203">
        <f>INDEX(DHHVal,MATCH(CtryCode&amp;".distn.bsh."&amp;O$10&amp;$E364&amp;O$11,DHHKey,0),MATCH(O$47,DHHVar,0))</f>
        <v>11107330.69828401</v>
      </c>
      <c r="P364" s="203">
        <f>INDEX(DHHVal,MATCH(CtryCode&amp;".distn.bsh."&amp;P$10&amp;$E364&amp;P$11,DHHKey,0),MATCH(P$47,DHHVar,0))</f>
        <v>9991490.687151534</v>
      </c>
      <c r="Q364" s="203">
        <f>INDEX(DHHVal,MATCH(CtryCode&amp;".distn.bsh."&amp;Q$10&amp;$E364&amp;Q$11,DHHKey,0),MATCH(Q$47,DHHVar,0))</f>
        <v>10193105.6876218</v>
      </c>
      <c r="R364" s="203">
        <f>INDEX(DHHVal,MATCH(CtryCode&amp;".distn.bsh."&amp;R$10&amp;$E364&amp;R$11,DHHKey,0),MATCH(R$47,DHHVar,0))</f>
        <v>11194230.4871516</v>
      </c>
      <c r="S364" s="203">
        <f>INDEX(DHHVal,MATCH(CtryCode&amp;".distn.bsh."&amp;S$10&amp;$E364&amp;S$11,DHHKey,0),MATCH(S$47,DHHVar,0))</f>
        <v>10409614.41706669</v>
      </c>
      <c r="T364" s="203">
        <f>INDEX(DHHVal,MATCH(CtryCode&amp;".distn.bsh."&amp;T$10&amp;$E364&amp;T$11,DHHKey,0),MATCH(T$47,DHHVar,0))</f>
        <v>10888960.80708582</v>
      </c>
      <c r="U364" s="203">
        <f>INDEX(DHHVal,MATCH(CtryCode&amp;".distn.bsh."&amp;U$10&amp;$E364&amp;U$11,DHHKey,0),MATCH(U$47,DHHVar,0))</f>
        <v>9998899.328392392</v>
      </c>
      <c r="V364" s="203">
        <f>INDEX(DHHVal,MATCH(CtryCode&amp;".distn.bsh."&amp;V$10&amp;$E364&amp;V$11,DHHKey,0),MATCH(V$47,DHHVar,0))</f>
        <v>9650051.198518392</v>
      </c>
      <c r="W364" s="207" t="str">
        <f>IF(X$5=K$5,SUM(Y364:AI364)-SUM(L364:V364),"")</f>
        <v/>
      </c>
      <c r="X364" s="9" t="str">
        <f>LOWER(CtryCode)&amp;".distn."&amp;$A364&amp;IF($B364="","","."&amp;$B364)&amp;IF($C364="","",".dec."&amp;$C364)&amp;"."&amp;X$5</f>
        <v>egy.distn.plraw.dec.ove.2</v>
      </c>
      <c r="Z364" s="203">
        <f>INDEX(DHHVal,MATCH(CtryCode&amp;".distn.bsh."&amp;Z$10&amp;$E364&amp;Z$11,DHHKey,0),MATCH(Z$47,DHHVar,0))</f>
        <v>9942776.140414724</v>
      </c>
      <c r="AA364" s="203">
        <f>INDEX(DHHVal,MATCH(CtryCode&amp;".distn.bsh."&amp;AA$10&amp;$E364&amp;AA$11,DHHKey,0),MATCH(AA$47,DHHVar,0))</f>
        <v>9769176.619459534</v>
      </c>
      <c r="AB364" s="203">
        <f>INDEX(DHHVal,MATCH(CtryCode&amp;".distn.bsh."&amp;AB$10&amp;$E364&amp;AB$11,DHHKey,0),MATCH(AB$47,DHHVar,0))</f>
        <v>11107330.69828401</v>
      </c>
      <c r="AC364" s="203">
        <f>INDEX(DHHVal,MATCH(CtryCode&amp;".distn.bsh."&amp;AC$10&amp;$E364&amp;AC$11,DHHKey,0),MATCH(AC$47,DHHVar,0))</f>
        <v>9991490.687151534</v>
      </c>
      <c r="AD364" s="203">
        <f>INDEX(DHHVal,MATCH(CtryCode&amp;".distn.bsh."&amp;AD$10&amp;$E364&amp;AD$11,DHHKey,0),MATCH(AD$47,DHHVar,0))</f>
        <v>10193105.6876218</v>
      </c>
      <c r="AE364" s="203">
        <f>INDEX(DHHVal,MATCH(CtryCode&amp;".distn.bsh."&amp;AE$10&amp;$E364&amp;AE$11,DHHKey,0),MATCH(AE$47,DHHVar,0))</f>
        <v>11194230.4871516</v>
      </c>
      <c r="AF364" s="203">
        <f>INDEX(DHHVal,MATCH(CtryCode&amp;".distn.bsh."&amp;AF$10&amp;$E364&amp;AF$11,DHHKey,0),MATCH(AF$47,DHHVar,0))</f>
        <v>10409614.41706669</v>
      </c>
      <c r="AG364" s="203">
        <f>INDEX(DHHVal,MATCH(CtryCode&amp;".distn.bsh."&amp;AG$10&amp;$E364&amp;AG$11,DHHKey,0),MATCH(AG$47,DHHVar,0))</f>
        <v>10888960.80708582</v>
      </c>
      <c r="AH364" s="203">
        <f>INDEX(DHHVal,MATCH(CtryCode&amp;".distn.bsh."&amp;AH$10&amp;$E364&amp;AH$11,DHHKey,0),MATCH(AH$47,DHHVar,0))</f>
        <v>9998899.328392392</v>
      </c>
      <c r="AI364" s="203">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203">
        <f>IF(M$48="PL",MIN(PlDecScale*N(M364),PctPerUnit)/PctPerUnit,1)</f>
        <v>1.0</v>
      </c>
      <c r="N365" s="203">
        <f>IF(N$48="PL",MIN(PlDecScale*N(N364),PctPerUnit)/PctPerUnit,1)</f>
        <v>1.0</v>
      </c>
      <c r="O365" s="203">
        <f>IF(O$48="PL",MIN(PlDecScale*N(O364),PctPerUnit)/PctPerUnit,1)</f>
        <v>1.0</v>
      </c>
      <c r="P365" s="203">
        <f>IF(P$48="PL",MIN(PlDecScale*N(P364),PctPerUnit)/PctPerUnit,1)</f>
        <v>1.0</v>
      </c>
      <c r="Q365" s="203">
        <f>IF(Q$48="PL",MIN(PlDecScale*N(Q364),PctPerUnit)/PctPerUnit,1)</f>
        <v>1.0</v>
      </c>
      <c r="R365" s="203">
        <f>IF(R$48="PL",MIN(PlDecScale*N(R364),PctPerUnit)/PctPerUnit,1)</f>
        <v>1.0</v>
      </c>
      <c r="S365" s="203">
        <f>IF(S$48="PL",MIN(PlDecScale*N(S364),PctPerUnit)/PctPerUnit,1)</f>
        <v>1.0</v>
      </c>
      <c r="T365" s="203">
        <f>IF(T$48="PL",MIN(PlDecScale*N(T364),PctPerUnit)/PctPerUnit,1)</f>
        <v>1.0</v>
      </c>
      <c r="U365" s="203">
        <f>IF(U$48="PL",MIN(PlDecScale*N(U364),PctPerUnit)/PctPerUnit,1)</f>
        <v>1.0</v>
      </c>
      <c r="V365" s="203">
        <f>IF(V$48="PL",MIN(PlDecScale*N(V364),PctPerUnit)/PctPerUnit,1)</f>
        <v>1.0</v>
      </c>
      <c r="W365" s="207" t="str">
        <f>IF(X$5=K$5,SUM(Y365:AI365)-SUM(L365:V365),"")</f>
        <v/>
      </c>
      <c r="X365" s="9" t="str">
        <f>LOWER(CtryCode)&amp;".distn."&amp;$A365&amp;IF($B365="","","."&amp;$B365)&amp;IF($C365="","",".dec."&amp;$C365)&amp;"."&amp;X$5</f>
        <v>egy.distn.plsh.dec.ove.2</v>
      </c>
      <c r="Z365" s="203">
        <f>IF(Z$48="PL",MIN(PlDecScale*N(Z364),PctPerUnit)/PctPerUnit,1)</f>
        <v>1.0</v>
      </c>
      <c r="AA365" s="203">
        <f>IF(AA$48="PL",MIN(PlDecScale*N(AA364),PctPerUnit)/PctPerUnit,1)</f>
        <v>1.0</v>
      </c>
      <c r="AB365" s="203">
        <f>IF(AB$48="PL",MIN(PlDecScale*N(AB364),PctPerUnit)/PctPerUnit,1)</f>
        <v>1.0</v>
      </c>
      <c r="AC365" s="203">
        <f>IF(AC$48="PL",MIN(PlDecScale*N(AC364),PctPerUnit)/PctPerUnit,1)</f>
        <v>1.0</v>
      </c>
      <c r="AD365" s="203">
        <f>IF(AD$48="PL",MIN(PlDecScale*N(AD364),PctPerUnit)/PctPerUnit,1)</f>
        <v>1.0</v>
      </c>
      <c r="AE365" s="203">
        <f>IF(AE$48="PL",MIN(PlDecScale*N(AE364),PctPerUnit)/PctPerUnit,1)</f>
        <v>1.0</v>
      </c>
      <c r="AF365" s="203">
        <f>IF(AF$48="PL",MIN(PlDecScale*N(AF364),PctPerUnit)/PctPerUnit,1)</f>
        <v>1.0</v>
      </c>
      <c r="AG365" s="203">
        <f>IF(AG$48="PL",MIN(PlDecScale*N(AG364),PctPerUnit)/PctPerUnit,1)</f>
        <v>1.0</v>
      </c>
      <c r="AH365" s="203">
        <f>IF(AH$48="PL",MIN(PlDecScale*N(AH364),PctPerUnit)/PctPerUnit,1)</f>
        <v>1.0</v>
      </c>
      <c r="AI365" s="203">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203">
        <f>IF(M$48="ASPIRE",M363,M365)</f>
        <v>1.0</v>
      </c>
      <c r="N366" s="203">
        <f>IF(N$48="ASPIRE",N363,N365)</f>
        <v>1.0</v>
      </c>
      <c r="O366" s="203">
        <f>IF(O$48="ASPIRE",O363,O365)</f>
        <v>1.0</v>
      </c>
      <c r="P366" s="203">
        <f>IF(P$48="ASPIRE",P363,P365)</f>
        <v>1.0</v>
      </c>
      <c r="Q366" s="203">
        <f>IF(Q$48="ASPIRE",Q363,Q365)</f>
        <v>1.0</v>
      </c>
      <c r="R366" s="203">
        <f>IF(R$48="ASPIRE",R363,R365)</f>
        <v>1.0</v>
      </c>
      <c r="S366" s="203">
        <f>IF(S$48="ASPIRE",S363,S365)</f>
        <v>1.0</v>
      </c>
      <c r="T366" s="203">
        <f>IF(T$48="ASPIRE",T363,T365)</f>
        <v>1.0</v>
      </c>
      <c r="U366" s="203">
        <f>IF(U$48="ASPIRE",U363,U365)</f>
        <v>1.0</v>
      </c>
      <c r="V366" s="203">
        <f>IF(V$48="ASPIRE",V363,V365)</f>
        <v>1.0</v>
      </c>
      <c r="W366" s="207" t="str">
        <f>IF(X$5=K$5,SUM(Y366:AI366)-SUM(L366:V366),"")</f>
        <v/>
      </c>
      <c r="X366" s="9" t="str">
        <f>LOWER(CtryCode)&amp;".distn."&amp;$A366&amp;IF($B366="","","."&amp;$B366)&amp;IF($C366="","",".dec."&amp;$C366)&amp;"."&amp;X$5</f>
        <v>egy.distn.tgtw.dec.ove.2</v>
      </c>
      <c r="Z366" s="203">
        <f>IF(Z$48="ASPIRE",Z363,Z365)</f>
        <v>1.0</v>
      </c>
      <c r="AA366" s="203">
        <f>IF(AA$48="ASPIRE",AA363,AA365)</f>
        <v>1.0</v>
      </c>
      <c r="AB366" s="203">
        <f>IF(AB$48="ASPIRE",AB363,AB365)</f>
        <v>1.0</v>
      </c>
      <c r="AC366" s="203">
        <f>IF(AC$48="ASPIRE",AC363,AC365)</f>
        <v>1.0</v>
      </c>
      <c r="AD366" s="203">
        <f>IF(AD$48="ASPIRE",AD363,AD365)</f>
        <v>1.0</v>
      </c>
      <c r="AE366" s="203">
        <f>IF(AE$48="ASPIRE",AE363,AE365)</f>
        <v>1.0</v>
      </c>
      <c r="AF366" s="203">
        <f>IF(AF$48="ASPIRE",AF363,AF365)</f>
        <v>1.0</v>
      </c>
      <c r="AG366" s="203">
        <f>IF(AG$48="ASPIRE",AG363,AG365)</f>
        <v>1.0</v>
      </c>
      <c r="AH366" s="203">
        <f>IF(AH$48="ASPIRE",AH363,AH365)</f>
        <v>1.0</v>
      </c>
      <c r="AI366" s="203">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203">
        <f>M361*M365</f>
        <v>1.0</v>
      </c>
      <c r="N367" s="203">
        <f>N361*N365</f>
        <v>1.0</v>
      </c>
      <c r="O367" s="203">
        <f>O361*O365</f>
        <v>1.0</v>
      </c>
      <c r="P367" s="203">
        <f>P361*P365</f>
        <v>1.0</v>
      </c>
      <c r="Q367" s="203">
        <f>Q361*Q365</f>
        <v>0.04390028876990885</v>
      </c>
      <c r="R367" s="203">
        <f>R361*R365</f>
        <v>0.0</v>
      </c>
      <c r="S367" s="203">
        <f>S361*S365</f>
        <v>0.0</v>
      </c>
      <c r="T367" s="203">
        <f>T361*T365</f>
        <v>0.0</v>
      </c>
      <c r="U367" s="203">
        <f>U361*U365</f>
        <v>0.0</v>
      </c>
      <c r="V367" s="203">
        <f>V361*V365</f>
        <v>0.0</v>
      </c>
      <c r="W367" s="207" t="str">
        <f>IF(X$5=K$5,SUM(Y367:AI367)-SUM(L367:V367),"")</f>
        <v/>
      </c>
      <c r="X367" s="9" t="str">
        <f>LOWER(CtryCode)&amp;".distn."&amp;$A367&amp;IF($B367="","","."&amp;$B367)&amp;IF($C367="","",".dec."&amp;$C367)&amp;"."&amp;X$5</f>
        <v>egy.distn.rshare.dec.ove.2</v>
      </c>
      <c r="Z367" s="203">
        <f>Z361*Z365</f>
        <v>1.0</v>
      </c>
      <c r="AA367" s="203">
        <f>AA361*AA365</f>
        <v>1.0</v>
      </c>
      <c r="AB367" s="203">
        <f>AB361*AB365</f>
        <v>1.0</v>
      </c>
      <c r="AC367" s="203">
        <f>AC361*AC365</f>
        <v>1.0</v>
      </c>
      <c r="AD367" s="203">
        <f>AD361*AD365</f>
        <v>0.04390028876990885</v>
      </c>
      <c r="AE367" s="203">
        <f>AE361*AE365</f>
        <v>0.0</v>
      </c>
      <c r="AF367" s="203">
        <f>AF361*AF365</f>
        <v>0.0</v>
      </c>
      <c r="AG367" s="203">
        <f>AG361*AG365</f>
        <v>0.0</v>
      </c>
      <c r="AH367" s="203">
        <f>AH361*AH365</f>
        <v>0.0</v>
      </c>
      <c r="AI367" s="203">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7"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21">
        <f>IFERROR(L$338/SUMPRODUCT(M361:V361,M366:V366,M322:V322),0)</f>
        <v>0.0</v>
      </c>
      <c r="M369" s="222">
        <f>L369</f>
        <v>0.0</v>
      </c>
      <c r="N369" s="222">
        <f>M369</f>
        <v>0.0</v>
      </c>
      <c r="O369" s="222">
        <f>N369</f>
        <v>0.0</v>
      </c>
      <c r="P369" s="222">
        <f>O369</f>
        <v>0.0</v>
      </c>
      <c r="Q369" s="222">
        <f>P369</f>
        <v>0.0</v>
      </c>
      <c r="R369" s="222">
        <f>Q369</f>
        <v>0.0</v>
      </c>
      <c r="S369" s="222">
        <f>R369</f>
        <v>0.0</v>
      </c>
      <c r="T369" s="222">
        <f>S369</f>
        <v>0.0</v>
      </c>
      <c r="U369" s="222">
        <f>T369</f>
        <v>0.0</v>
      </c>
      <c r="V369" s="222">
        <f>U369</f>
        <v>0.0</v>
      </c>
      <c r="W369" s="207" t="str">
        <f>IF(X$5=K$5,SUM(Y369:AI369)-SUM(L369:V369),"")</f>
        <v/>
      </c>
      <c r="X369" s="9" t="str">
        <f>LOWER(CtryCode)&amp;".distn."&amp;$A369&amp;IF($B369="","","."&amp;$B369)&amp;IF($C369="","",".dec."&amp;$C369)&amp;"."&amp;X$5</f>
        <v>egy.distn.tgtamt.2</v>
      </c>
      <c r="Y369" s="221">
        <f>IFERROR(Y$338/SUMPRODUCT(Z361:AI361,Z366:AI366,Z322:AI322),0)</f>
        <v>318.61965970295824</v>
      </c>
      <c r="Z369" s="222">
        <f>Y369</f>
        <v>318.61965970295824</v>
      </c>
      <c r="AA369" s="222">
        <f>Z369</f>
        <v>318.61965970295824</v>
      </c>
      <c r="AB369" s="222">
        <f>AA369</f>
        <v>318.61965970295824</v>
      </c>
      <c r="AC369" s="222">
        <f>AB369</f>
        <v>318.61965970295824</v>
      </c>
      <c r="AD369" s="222">
        <f>AC369</f>
        <v>318.61965970295824</v>
      </c>
      <c r="AE369" s="222">
        <f>AD369</f>
        <v>318.61965970295824</v>
      </c>
      <c r="AF369" s="222">
        <f>AE369</f>
        <v>318.61965970295824</v>
      </c>
      <c r="AG369" s="222">
        <f>AF369</f>
        <v>318.61965970295824</v>
      </c>
      <c r="AH369" s="222">
        <f>AG369</f>
        <v>318.61965970295824</v>
      </c>
      <c r="AI369" s="222">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7"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203">
        <f>INDEX(DHHVal,MATCH(CtryCode&amp;".distn.bsh."&amp;M$10&amp;$E373&amp;M$11,DHHKey,0),MATCH(M$41,DHHVar,0))</f>
        <v>71.29878391490028</v>
      </c>
      <c r="N373" s="203">
        <f>INDEX(DHHVal,MATCH(CtryCode&amp;".distn.bsh."&amp;N$10&amp;$E373&amp;N$11,DHHKey,0),MATCH(N$41,DHHVar,0))</f>
        <v>78.24350216102414</v>
      </c>
      <c r="O373" s="203">
        <f>INDEX(DHHVal,MATCH(CtryCode&amp;".distn.bsh."&amp;O$10&amp;$E373&amp;O$11,DHHKey,0),MATCH(O$41,DHHVar,0))</f>
        <v>87.00327799095476</v>
      </c>
      <c r="P373" s="203">
        <f>INDEX(DHHVal,MATCH(CtryCode&amp;".distn.bsh."&amp;P$10&amp;$E373&amp;P$11,DHHKey,0),MATCH(P$41,DHHVar,0))</f>
        <v>88.5869722696272</v>
      </c>
      <c r="Q373" s="203">
        <f>INDEX(DHHVal,MATCH(CtryCode&amp;".distn.bsh."&amp;Q$10&amp;$E373&amp;Q$11,DHHKey,0),MATCH(Q$41,DHHVar,0))</f>
        <v>86.15323716189877</v>
      </c>
      <c r="R373" s="203">
        <f>INDEX(DHHVal,MATCH(CtryCode&amp;".distn.bsh."&amp;R$10&amp;$E373&amp;R$11,DHHKey,0),MATCH(R$41,DHHVar,0))</f>
        <v>93.45911356745215</v>
      </c>
      <c r="S373" s="203">
        <f>INDEX(DHHVal,MATCH(CtryCode&amp;".distn.bsh."&amp;S$10&amp;$E373&amp;S$11,DHHKey,0),MATCH(S$41,DHHVar,0))</f>
        <v>95.68734627793103</v>
      </c>
      <c r="T373" s="203">
        <f>INDEX(DHHVal,MATCH(CtryCode&amp;".distn.bsh."&amp;T$10&amp;$E373&amp;T$11,DHHKey,0),MATCH(T$41,DHHVar,0))</f>
        <v>97.01333243906407</v>
      </c>
      <c r="U373" s="203">
        <f>INDEX(DHHVal,MATCH(CtryCode&amp;".distn.bsh."&amp;U$10&amp;$E373&amp;U$11,DHHKey,0),MATCH(U$41,DHHVar,0))</f>
        <v>93.23378600908025</v>
      </c>
      <c r="V373" s="203">
        <f>INDEX(DHHVal,MATCH(CtryCode&amp;".distn.bsh."&amp;V$10&amp;$E373&amp;V$11,DHHKey,0),MATCH(V$41,DHHVar,0))</f>
        <v>99.19404541709329</v>
      </c>
      <c r="W373" s="207" t="str">
        <f>IF(X$5=K$5,SUM(Y373:AI373)-SUM(L373:V373),"")</f>
        <v/>
      </c>
      <c r="X373" s="9" t="str">
        <f>LOWER(CtryCode)&amp;".distn."&amp;$A373&amp;IF($B373="","","."&amp;$B373)&amp;IF($C373="","",".dec."&amp;$C373)&amp;"."&amp;X$5</f>
        <v>egy.distn.acs.dec.ove.2</v>
      </c>
      <c r="Z373" s="203">
        <f>INDEX(DHHVal,MATCH(CtryCode&amp;".distn.bsh."&amp;Z$10&amp;$E373&amp;Z$11,DHHKey,0),MATCH(Z$41,DHHVar,0))</f>
        <v>71.29878391490028</v>
      </c>
      <c r="AA373" s="203">
        <f>INDEX(DHHVal,MATCH(CtryCode&amp;".distn.bsh."&amp;AA$10&amp;$E373&amp;AA$11,DHHKey,0),MATCH(AA$41,DHHVar,0))</f>
        <v>78.24350216102414</v>
      </c>
      <c r="AB373" s="203">
        <f>INDEX(DHHVal,MATCH(CtryCode&amp;".distn.bsh."&amp;AB$10&amp;$E373&amp;AB$11,DHHKey,0),MATCH(AB$41,DHHVar,0))</f>
        <v>87.00327799095476</v>
      </c>
      <c r="AC373" s="203">
        <f>INDEX(DHHVal,MATCH(CtryCode&amp;".distn.bsh."&amp;AC$10&amp;$E373&amp;AC$11,DHHKey,0),MATCH(AC$41,DHHVar,0))</f>
        <v>88.5869722696272</v>
      </c>
      <c r="AD373" s="203">
        <f>INDEX(DHHVal,MATCH(CtryCode&amp;".distn.bsh."&amp;AD$10&amp;$E373&amp;AD$11,DHHKey,0),MATCH(AD$41,DHHVar,0))</f>
        <v>86.15323716189877</v>
      </c>
      <c r="AE373" s="203">
        <f>INDEX(DHHVal,MATCH(CtryCode&amp;".distn.bsh."&amp;AE$10&amp;$E373&amp;AE$11,DHHKey,0),MATCH(AE$41,DHHVar,0))</f>
        <v>93.45911356745215</v>
      </c>
      <c r="AF373" s="203">
        <f>INDEX(DHHVal,MATCH(CtryCode&amp;".distn.bsh."&amp;AF$10&amp;$E373&amp;AF$11,DHHKey,0),MATCH(AF$41,DHHVar,0))</f>
        <v>95.68734627793103</v>
      </c>
      <c r="AG373" s="203">
        <f>INDEX(DHHVal,MATCH(CtryCode&amp;".distn.bsh."&amp;AG$10&amp;$E373&amp;AG$11,DHHKey,0),MATCH(AG$41,DHHVar,0))</f>
        <v>97.01333243906407</v>
      </c>
      <c r="AH373" s="203">
        <f>INDEX(DHHVal,MATCH(CtryCode&amp;".distn.bsh."&amp;AH$10&amp;$E373&amp;AH$11,DHHKey,0),MATCH(AH$41,DHHVar,0))</f>
        <v>93.23378600908025</v>
      </c>
      <c r="AI373" s="203">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203">
        <f>INDEX(DHHVal,MATCH(CtryCode&amp;".distn.bsh."&amp;M$10&amp;$E374&amp;M$11,DHHKey,0),MATCH(M$41,DHHVar,0))</f>
        <v>84.19190461242752</v>
      </c>
      <c r="N374" s="203">
        <f>INDEX(DHHVal,MATCH(CtryCode&amp;".distn.bsh."&amp;N$10&amp;$E374&amp;N$11,DHHKey,0),MATCH(N$41,DHHVar,0))</f>
        <v>92.29044636690251</v>
      </c>
      <c r="O374" s="203">
        <f>INDEX(DHHVal,MATCH(CtryCode&amp;".distn.bsh."&amp;O$10&amp;$E374&amp;O$11,DHHKey,0),MATCH(O$41,DHHVar,0))</f>
        <v>101.8560086588796</v>
      </c>
      <c r="P374" s="203">
        <f>INDEX(DHHVal,MATCH(CtryCode&amp;".distn.bsh."&amp;P$10&amp;$E374&amp;P$11,DHHKey,0),MATCH(P$41,DHHVar,0))</f>
        <v>91.41842033730077</v>
      </c>
      <c r="Q374" s="203">
        <f>INDEX(DHHVal,MATCH(CtryCode&amp;".distn.bsh."&amp;Q$10&amp;$E374&amp;Q$11,DHHKey,0),MATCH(Q$41,DHHVar,0))</f>
        <v>97.98841451990307</v>
      </c>
      <c r="R374" s="203">
        <f>INDEX(DHHVal,MATCH(CtryCode&amp;".distn.bsh."&amp;R$10&amp;$E374&amp;R$11,DHHKey,0),MATCH(R$41,DHHVar,0))</f>
        <v>92.83828010615788</v>
      </c>
      <c r="S374" s="203">
        <f>INDEX(DHHVal,MATCH(CtryCode&amp;".distn.bsh."&amp;S$10&amp;$E374&amp;S$11,DHHKey,0),MATCH(S$41,DHHVar,0))</f>
        <v>97.02739693999654</v>
      </c>
      <c r="T374" s="203">
        <f>INDEX(DHHVal,MATCH(CtryCode&amp;".distn.bsh."&amp;T$10&amp;$E374&amp;T$11,DHHKey,0),MATCH(T$41,DHHVar,0))</f>
        <v>99.38353243071336</v>
      </c>
      <c r="U374" s="203">
        <f>INDEX(DHHVal,MATCH(CtryCode&amp;".distn.bsh."&amp;U$10&amp;$E374&amp;U$11,DHHKey,0),MATCH(U$41,DHHVar,0))</f>
        <v>100.6182417236196</v>
      </c>
      <c r="V374" s="203">
        <f>INDEX(DHHVal,MATCH(CtryCode&amp;".distn.bsh."&amp;V$10&amp;$E374&amp;V$11,DHHKey,0),MATCH(V$41,DHHVar,0))</f>
        <v>99.82044204070733</v>
      </c>
      <c r="W374" s="207" t="str">
        <f>IF(X$5=K$5,SUM(Y374:AI374)-SUM(L374:V374),"")</f>
        <v/>
      </c>
      <c r="X374" s="9" t="str">
        <f>LOWER(CtryCode)&amp;".distn."&amp;$A374&amp;IF($B374="","","."&amp;$B374)&amp;IF($C374="","",".dec."&amp;$C374)&amp;"."&amp;X$5</f>
        <v>egy.distn.acs.dec.urb.2</v>
      </c>
      <c r="Z374" s="203">
        <f>INDEX(DHHVal,MATCH(CtryCode&amp;".distn.bsh."&amp;Z$10&amp;$E374&amp;Z$11,DHHKey,0),MATCH(Z$41,DHHVar,0))</f>
        <v>84.19190461242752</v>
      </c>
      <c r="AA374" s="203">
        <f>INDEX(DHHVal,MATCH(CtryCode&amp;".distn.bsh."&amp;AA$10&amp;$E374&amp;AA$11,DHHKey,0),MATCH(AA$41,DHHVar,0))</f>
        <v>92.29044636690251</v>
      </c>
      <c r="AB374" s="203">
        <f>INDEX(DHHVal,MATCH(CtryCode&amp;".distn.bsh."&amp;AB$10&amp;$E374&amp;AB$11,DHHKey,0),MATCH(AB$41,DHHVar,0))</f>
        <v>101.8560086588796</v>
      </c>
      <c r="AC374" s="203">
        <f>INDEX(DHHVal,MATCH(CtryCode&amp;".distn.bsh."&amp;AC$10&amp;$E374&amp;AC$11,DHHKey,0),MATCH(AC$41,DHHVar,0))</f>
        <v>91.41842033730077</v>
      </c>
      <c r="AD374" s="203">
        <f>INDEX(DHHVal,MATCH(CtryCode&amp;".distn.bsh."&amp;AD$10&amp;$E374&amp;AD$11,DHHKey,0),MATCH(AD$41,DHHVar,0))</f>
        <v>97.98841451990307</v>
      </c>
      <c r="AE374" s="203">
        <f>INDEX(DHHVal,MATCH(CtryCode&amp;".distn.bsh."&amp;AE$10&amp;$E374&amp;AE$11,DHHKey,0),MATCH(AE$41,DHHVar,0))</f>
        <v>92.83828010615788</v>
      </c>
      <c r="AF374" s="203">
        <f>INDEX(DHHVal,MATCH(CtryCode&amp;".distn.bsh."&amp;AF$10&amp;$E374&amp;AF$11,DHHKey,0),MATCH(AF$41,DHHVar,0))</f>
        <v>97.02739693999654</v>
      </c>
      <c r="AG374" s="203">
        <f>INDEX(DHHVal,MATCH(CtryCode&amp;".distn.bsh."&amp;AG$10&amp;$E374&amp;AG$11,DHHKey,0),MATCH(AG$41,DHHVar,0))</f>
        <v>99.38353243071336</v>
      </c>
      <c r="AH374" s="203">
        <f>INDEX(DHHVal,MATCH(CtryCode&amp;".distn.bsh."&amp;AH$10&amp;$E374&amp;AH$11,DHHKey,0),MATCH(AH$41,DHHVar,0))</f>
        <v>100.6182417236196</v>
      </c>
      <c r="AI374" s="203">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203">
        <f>INDEX(DHHVal,MATCH(CtryCode&amp;".distn.bsh."&amp;M$10&amp;$E375&amp;M$11,DHHKey,0),MATCH(M$41,DHHVar,0))</f>
        <v>67.1912897831007</v>
      </c>
      <c r="N375" s="203">
        <f>INDEX(DHHVal,MATCH(CtryCode&amp;".distn.bsh."&amp;N$10&amp;$E375&amp;N$11,DHHKey,0),MATCH(N$41,DHHVar,0))</f>
        <v>72.37817544519412</v>
      </c>
      <c r="O375" s="203">
        <f>INDEX(DHHVal,MATCH(CtryCode&amp;".distn.bsh."&amp;O$10&amp;$E375&amp;O$11,DHHKey,0),MATCH(O$41,DHHVar,0))</f>
        <v>77.77341196665624</v>
      </c>
      <c r="P375" s="203">
        <f>INDEX(DHHVal,MATCH(CtryCode&amp;".distn.bsh."&amp;P$10&amp;$E375&amp;P$11,DHHKey,0),MATCH(P$41,DHHVar,0))</f>
        <v>85.76676760404452</v>
      </c>
      <c r="Q375" s="203">
        <f>INDEX(DHHVal,MATCH(CtryCode&amp;".distn.bsh."&amp;Q$10&amp;$E375&amp;Q$11,DHHKey,0),MATCH(Q$41,DHHVar,0))</f>
        <v>87.63436050006804</v>
      </c>
      <c r="R375" s="203">
        <f>INDEX(DHHVal,MATCH(CtryCode&amp;".distn.bsh."&amp;R$10&amp;$E375&amp;R$11,DHHKey,0),MATCH(R$41,DHHVar,0))</f>
        <v>83.6741104127299</v>
      </c>
      <c r="S375" s="203">
        <f>INDEX(DHHVal,MATCH(CtryCode&amp;".distn.bsh."&amp;S$10&amp;$E375&amp;S$11,DHHKey,0),MATCH(S$41,DHHVar,0))</f>
        <v>86.90813835314009</v>
      </c>
      <c r="T375" s="203">
        <f>INDEX(DHHVal,MATCH(CtryCode&amp;".distn.bsh."&amp;T$10&amp;$E375&amp;T$11,DHHKey,0),MATCH(T$41,DHHVar,0))</f>
        <v>84.6428243815963</v>
      </c>
      <c r="U375" s="203">
        <f>INDEX(DHHVal,MATCH(CtryCode&amp;".distn.bsh."&amp;U$10&amp;$E375&amp;U$11,DHHKey,0),MATCH(U$41,DHHVar,0))</f>
        <v>83.05785850397274</v>
      </c>
      <c r="V375" s="203">
        <f>INDEX(DHHVal,MATCH(CtryCode&amp;".distn.bsh."&amp;V$10&amp;$E375&amp;V$11,DHHKey,0),MATCH(V$41,DHHVar,0))</f>
        <v>79.13164891486207</v>
      </c>
      <c r="W375" s="207" t="str">
        <f>IF(X$5=K$5,SUM(Y375:AI375)-SUM(L375:V375),"")</f>
        <v/>
      </c>
      <c r="X375" s="9" t="str">
        <f>LOWER(CtryCode)&amp;".distn."&amp;$A375&amp;IF($B375="","","."&amp;$B375)&amp;IF($C375="","",".dec."&amp;$C375)&amp;"."&amp;X$5</f>
        <v>egy.distn.acs.dec.rur.2</v>
      </c>
      <c r="Z375" s="203">
        <f>INDEX(DHHVal,MATCH(CtryCode&amp;".distn.bsh."&amp;Z$10&amp;$E375&amp;Z$11,DHHKey,0),MATCH(Z$41,DHHVar,0))</f>
        <v>67.1912897831007</v>
      </c>
      <c r="AA375" s="203">
        <f>INDEX(DHHVal,MATCH(CtryCode&amp;".distn.bsh."&amp;AA$10&amp;$E375&amp;AA$11,DHHKey,0),MATCH(AA$41,DHHVar,0))</f>
        <v>72.37817544519412</v>
      </c>
      <c r="AB375" s="203">
        <f>INDEX(DHHVal,MATCH(CtryCode&amp;".distn.bsh."&amp;AB$10&amp;$E375&amp;AB$11,DHHKey,0),MATCH(AB$41,DHHVar,0))</f>
        <v>77.77341196665624</v>
      </c>
      <c r="AC375" s="203">
        <f>INDEX(DHHVal,MATCH(CtryCode&amp;".distn.bsh."&amp;AC$10&amp;$E375&amp;AC$11,DHHKey,0),MATCH(AC$41,DHHVar,0))</f>
        <v>85.76676760404452</v>
      </c>
      <c r="AD375" s="203">
        <f>INDEX(DHHVal,MATCH(CtryCode&amp;".distn.bsh."&amp;AD$10&amp;$E375&amp;AD$11,DHHKey,0),MATCH(AD$41,DHHVar,0))</f>
        <v>87.63436050006804</v>
      </c>
      <c r="AE375" s="203">
        <f>INDEX(DHHVal,MATCH(CtryCode&amp;".distn.bsh."&amp;AE$10&amp;$E375&amp;AE$11,DHHKey,0),MATCH(AE$41,DHHVar,0))</f>
        <v>83.6741104127299</v>
      </c>
      <c r="AF375" s="203">
        <f>INDEX(DHHVal,MATCH(CtryCode&amp;".distn.bsh."&amp;AF$10&amp;$E375&amp;AF$11,DHHKey,0),MATCH(AF$41,DHHVar,0))</f>
        <v>86.90813835314009</v>
      </c>
      <c r="AG375" s="203">
        <f>INDEX(DHHVal,MATCH(CtryCode&amp;".distn.bsh."&amp;AG$10&amp;$E375&amp;AG$11,DHHKey,0),MATCH(AG$41,DHHVar,0))</f>
        <v>84.6428243815963</v>
      </c>
      <c r="AH375" s="203">
        <f>INDEX(DHHVal,MATCH(CtryCode&amp;".distn.bsh."&amp;AH$10&amp;$E375&amp;AH$11,DHHKey,0),MATCH(AH$41,DHHVar,0))</f>
        <v>83.05785850397274</v>
      </c>
      <c r="AI375" s="203">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203">
        <f>1-M373/PctPerUnit</f>
        <v>0.2870121608509971</v>
      </c>
      <c r="N376" s="203">
        <f>1-N373/PctPerUnit</f>
        <v>0.21756497838975863</v>
      </c>
      <c r="O376" s="203">
        <f>1-O373/PctPerUnit</f>
        <v>0.12996722009045247</v>
      </c>
      <c r="P376" s="203">
        <f>1-P373/PctPerUnit</f>
        <v>0.11413027730372804</v>
      </c>
      <c r="Q376" s="203">
        <f>1-Q373/PctPerUnit</f>
        <v>0.13846762838101223</v>
      </c>
      <c r="R376" s="203">
        <f>1-R373/PctPerUnit</f>
        <v>0.06540886432547854</v>
      </c>
      <c r="S376" s="203">
        <f>1-S373/PctPerUnit</f>
        <v>0.04312653722068971</v>
      </c>
      <c r="T376" s="203">
        <f>1-T373/PctPerUnit</f>
        <v>0.029866675609359294</v>
      </c>
      <c r="U376" s="203">
        <f>1-U373/PctPerUnit</f>
        <v>0.06766213990919756</v>
      </c>
      <c r="V376" s="203">
        <f>1-V373/PctPerUnit</f>
        <v>0.008059545829067094</v>
      </c>
      <c r="W376" s="207" t="str">
        <f>IF(X$5=K$5,SUM(Y376:AI376)-SUM(L376:V376),"")</f>
        <v/>
      </c>
      <c r="X376" s="9" t="str">
        <f>LOWER(CtryCode)&amp;".distn."&amp;$A376&amp;IF($B376="","","."&amp;$B376)&amp;IF($C376="","",".dec."&amp;$C376)&amp;"."&amp;X$5</f>
        <v>egy.distn.noacc.dec.ove.2</v>
      </c>
      <c r="Z376" s="203">
        <f>1-Z373/PctPerUnit</f>
        <v>0.2870121608509971</v>
      </c>
      <c r="AA376" s="203">
        <f>1-AA373/PctPerUnit</f>
        <v>0.21756497838975863</v>
      </c>
      <c r="AB376" s="203">
        <f>1-AB373/PctPerUnit</f>
        <v>0.12996722009045247</v>
      </c>
      <c r="AC376" s="203">
        <f>1-AC373/PctPerUnit</f>
        <v>0.11413027730372804</v>
      </c>
      <c r="AD376" s="203">
        <f>1-AD373/PctPerUnit</f>
        <v>0.13846762838101223</v>
      </c>
      <c r="AE376" s="203">
        <f>1-AE373/PctPerUnit</f>
        <v>0.06540886432547854</v>
      </c>
      <c r="AF376" s="203">
        <f>1-AF373/PctPerUnit</f>
        <v>0.04312653722068971</v>
      </c>
      <c r="AG376" s="203">
        <f>1-AG373/PctPerUnit</f>
        <v>0.029866675609359294</v>
      </c>
      <c r="AH376" s="203">
        <f>1-AH373/PctPerUnit</f>
        <v>0.06766213990919756</v>
      </c>
      <c r="AI376" s="203">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203">
        <f>1-M374/PctPerUnit</f>
        <v>0.15808095387572474</v>
      </c>
      <c r="N377" s="203">
        <f>1-N374/PctPerUnit</f>
        <v>0.07709553633097488</v>
      </c>
      <c r="O377" s="203">
        <f>1-O374/PctPerUnit</f>
        <v>-0.018560086588796043</v>
      </c>
      <c r="P377" s="203">
        <f>1-P374/PctPerUnit</f>
        <v>0.08581579662699224</v>
      </c>
      <c r="Q377" s="203">
        <f>1-Q374/PctPerUnit</f>
        <v>0.020115854800969224</v>
      </c>
      <c r="R377" s="203">
        <f>1-R374/PctPerUnit</f>
        <v>0.07161719893842122</v>
      </c>
      <c r="S377" s="203">
        <f>1-S374/PctPerUnit</f>
        <v>0.029726030600034647</v>
      </c>
      <c r="T377" s="203">
        <f>1-T374/PctPerUnit</f>
        <v>0.006164675692866384</v>
      </c>
      <c r="U377" s="203">
        <f>1-U374/PctPerUnit</f>
        <v>-0.006182417236195947</v>
      </c>
      <c r="V377" s="203">
        <f>1-V374/PctPerUnit</f>
        <v>0.0017955795929266438</v>
      </c>
      <c r="W377" s="207" t="str">
        <f>IF(X$5=K$5,SUM(Y377:AI377)-SUM(L377:V377),"")</f>
        <v/>
      </c>
      <c r="X377" s="9" t="str">
        <f>LOWER(CtryCode)&amp;".distn."&amp;$A377&amp;IF($B377="","","."&amp;$B377)&amp;IF($C377="","",".dec."&amp;$C377)&amp;"."&amp;X$5</f>
        <v>egy.distn.noacc.dec.urb.2</v>
      </c>
      <c r="Z377" s="203">
        <f>1-Z374/PctPerUnit</f>
        <v>0.15808095387572474</v>
      </c>
      <c r="AA377" s="203">
        <f>1-AA374/PctPerUnit</f>
        <v>0.07709553633097488</v>
      </c>
      <c r="AB377" s="203">
        <f>1-AB374/PctPerUnit</f>
        <v>-0.018560086588796043</v>
      </c>
      <c r="AC377" s="203">
        <f>1-AC374/PctPerUnit</f>
        <v>0.08581579662699224</v>
      </c>
      <c r="AD377" s="203">
        <f>1-AD374/PctPerUnit</f>
        <v>0.020115854800969224</v>
      </c>
      <c r="AE377" s="203">
        <f>1-AE374/PctPerUnit</f>
        <v>0.07161719893842122</v>
      </c>
      <c r="AF377" s="203">
        <f>1-AF374/PctPerUnit</f>
        <v>0.029726030600034647</v>
      </c>
      <c r="AG377" s="203">
        <f>1-AG374/PctPerUnit</f>
        <v>0.006164675692866384</v>
      </c>
      <c r="AH377" s="203">
        <f>1-AH374/PctPerUnit</f>
        <v>-0.006182417236195947</v>
      </c>
      <c r="AI377" s="203">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203">
        <f>1-M375/PctPerUnit</f>
        <v>0.32808710216899295</v>
      </c>
      <c r="N378" s="203">
        <f>1-N375/PctPerUnit</f>
        <v>0.27621824554805885</v>
      </c>
      <c r="O378" s="203">
        <f>1-O375/PctPerUnit</f>
        <v>0.22226588033343764</v>
      </c>
      <c r="P378" s="203">
        <f>1-P375/PctPerUnit</f>
        <v>0.14233232395955486</v>
      </c>
      <c r="Q378" s="203">
        <f>1-Q375/PctPerUnit</f>
        <v>0.12365639499931957</v>
      </c>
      <c r="R378" s="203">
        <f>1-R375/PctPerUnit</f>
        <v>0.16325889587270093</v>
      </c>
      <c r="S378" s="203">
        <f>1-S375/PctPerUnit</f>
        <v>0.13091861646859915</v>
      </c>
      <c r="T378" s="203">
        <f>1-T375/PctPerUnit</f>
        <v>0.15357175618403707</v>
      </c>
      <c r="U378" s="203">
        <f>1-U375/PctPerUnit</f>
        <v>0.16942141496027263</v>
      </c>
      <c r="V378" s="203">
        <f>1-V375/PctPerUnit</f>
        <v>0.20868351085137926</v>
      </c>
      <c r="W378" s="207" t="str">
        <f>IF(X$5=K$5,SUM(Y378:AI378)-SUM(L378:V378),"")</f>
        <v/>
      </c>
      <c r="X378" s="9" t="str">
        <f>LOWER(CtryCode)&amp;".distn."&amp;$A378&amp;IF($B378="","","."&amp;$B378)&amp;IF($C378="","",".dec."&amp;$C378)&amp;"."&amp;X$5</f>
        <v>egy.distn.noacc.dec.rur.2</v>
      </c>
      <c r="Z378" s="203">
        <f>1-Z375/PctPerUnit</f>
        <v>0.32808710216899295</v>
      </c>
      <c r="AA378" s="203">
        <f>1-AA375/PctPerUnit</f>
        <v>0.27621824554805885</v>
      </c>
      <c r="AB378" s="203">
        <f>1-AB375/PctPerUnit</f>
        <v>0.22226588033343764</v>
      </c>
      <c r="AC378" s="203">
        <f>1-AC375/PctPerUnit</f>
        <v>0.14233232395955486</v>
      </c>
      <c r="AD378" s="203">
        <f>1-AD375/PctPerUnit</f>
        <v>0.12365639499931957</v>
      </c>
      <c r="AE378" s="203">
        <f>1-AE375/PctPerUnit</f>
        <v>0.16325889587270093</v>
      </c>
      <c r="AF378" s="203">
        <f>1-AF375/PctPerUnit</f>
        <v>0.13091861646859915</v>
      </c>
      <c r="AG378" s="203">
        <f>1-AG375/PctPerUnit</f>
        <v>0.15357175618403707</v>
      </c>
      <c r="AH378" s="203">
        <f>1-AH375/PctPerUnit</f>
        <v>0.16942141496027263</v>
      </c>
      <c r="AI378" s="203">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7"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7"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7"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7"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203">
        <f>IFERROR(INDEX(DAspVal,MATCH(CtryCode&amp;"."&amp;M$42&amp;M362&amp;"_preT_tot",DAspKey,0)),0)</f>
        <v>1.701829075813293</v>
      </c>
      <c r="N385" s="203">
        <f>IFERROR(INDEX(DAspVal,MATCH(CtryCode&amp;"."&amp;N$42&amp;N362&amp;"_preT_tot",DAspKey,0)),0)</f>
        <v>1.701829075813293</v>
      </c>
      <c r="O385" s="203">
        <f>IFERROR(INDEX(DAspVal,MATCH(CtryCode&amp;"."&amp;O$42&amp;O362&amp;"_preT_tot",DAspKey,0)),0)</f>
        <v>1.4042809009552</v>
      </c>
      <c r="P385" s="203">
        <f>IFERROR(INDEX(DAspVal,MATCH(CtryCode&amp;"."&amp;P$42&amp;P362&amp;"_preT_tot",DAspKey,0)),0)</f>
        <v>1.4042809009552</v>
      </c>
      <c r="Q385" s="203">
        <f>IFERROR(INDEX(DAspVal,MATCH(CtryCode&amp;"."&amp;Q$42&amp;Q362&amp;"_preT_tot",DAspKey,0)),0)</f>
        <v>1.858706116676331</v>
      </c>
      <c r="R385" s="203">
        <f>IFERROR(INDEX(DAspVal,MATCH(CtryCode&amp;"."&amp;R$42&amp;R362&amp;"_preT_tot",DAspKey,0)),0)</f>
        <v>1.858706116676331</v>
      </c>
      <c r="S385" s="203">
        <f>IFERROR(INDEX(DAspVal,MATCH(CtryCode&amp;"."&amp;S$42&amp;S362&amp;"_preT_tot",DAspKey,0)),0)</f>
        <v>1.829251289367676</v>
      </c>
      <c r="T385" s="203">
        <f>IFERROR(INDEX(DAspVal,MATCH(CtryCode&amp;"."&amp;T$42&amp;T362&amp;"_preT_tot",DAspKey,0)),0)</f>
        <v>1.829251289367676</v>
      </c>
      <c r="U385" s="203">
        <f>IFERROR(INDEX(DAspVal,MATCH(CtryCode&amp;"."&amp;U$42&amp;U362&amp;"_preT_tot",DAspKey,0)),0)</f>
        <v>4.406506061553955</v>
      </c>
      <c r="V385" s="203">
        <f>IFERROR(INDEX(DAspVal,MATCH(CtryCode&amp;"."&amp;V$42&amp;V362&amp;"_preT_tot",DAspKey,0)),0)</f>
        <v>4.406506061553955</v>
      </c>
      <c r="W385" s="207" t="str">
        <f>IF(X$5=K$5,SUM(Y385:AI385)-SUM(L385:V385),"")</f>
        <v/>
      </c>
      <c r="X385" s="9" t="str">
        <f>LOWER(CtryCode)&amp;".distn."&amp;$A385&amp;IF($B385="","","."&amp;$B385)&amp;IF($C385="","",".dec."&amp;$C385)&amp;"."&amp;X$5</f>
        <v>egy.distn.aspbase.dec.ove.2</v>
      </c>
      <c r="Z385" s="203">
        <f>IFERROR(INDEX(DAspVal,MATCH(CtryCode&amp;"."&amp;Z$42&amp;Z362&amp;"_preT_tot",DAspKey,0)),0)</f>
        <v>1.701829075813293</v>
      </c>
      <c r="AA385" s="203">
        <f>IFERROR(INDEX(DAspVal,MATCH(CtryCode&amp;"."&amp;AA$42&amp;AA362&amp;"_preT_tot",DAspKey,0)),0)</f>
        <v>1.701829075813293</v>
      </c>
      <c r="AB385" s="203">
        <f>IFERROR(INDEX(DAspVal,MATCH(CtryCode&amp;"."&amp;AB$42&amp;AB362&amp;"_preT_tot",DAspKey,0)),0)</f>
        <v>1.4042809009552</v>
      </c>
      <c r="AC385" s="203">
        <f>IFERROR(INDEX(DAspVal,MATCH(CtryCode&amp;"."&amp;AC$42&amp;AC362&amp;"_preT_tot",DAspKey,0)),0)</f>
        <v>1.4042809009552</v>
      </c>
      <c r="AD385" s="203">
        <f>IFERROR(INDEX(DAspVal,MATCH(CtryCode&amp;"."&amp;AD$42&amp;AD362&amp;"_preT_tot",DAspKey,0)),0)</f>
        <v>1.858706116676331</v>
      </c>
      <c r="AE385" s="203">
        <f>IFERROR(INDEX(DAspVal,MATCH(CtryCode&amp;"."&amp;AE$42&amp;AE362&amp;"_preT_tot",DAspKey,0)),0)</f>
        <v>1.858706116676331</v>
      </c>
      <c r="AF385" s="203">
        <f>IFERROR(INDEX(DAspVal,MATCH(CtryCode&amp;"."&amp;AF$42&amp;AF362&amp;"_preT_tot",DAspKey,0)),0)</f>
        <v>1.829251289367676</v>
      </c>
      <c r="AG385" s="203">
        <f>IFERROR(INDEX(DAspVal,MATCH(CtryCode&amp;"."&amp;AG$42&amp;AG362&amp;"_preT_tot",DAspKey,0)),0)</f>
        <v>1.829251289367676</v>
      </c>
      <c r="AH385" s="203">
        <f>IFERROR(INDEX(DAspVal,MATCH(CtryCode&amp;"."&amp;AH$42&amp;AH362&amp;"_preT_tot",DAspKey,0)),0)</f>
        <v>4.406506061553955</v>
      </c>
      <c r="AI385" s="203">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23">
        <f>IFERROR(L$337/SUMPRODUCT(M385:V385,M322:V322),0)</f>
        <v>0.0</v>
      </c>
      <c r="M386" s="224">
        <f>L386</f>
        <v>0.0</v>
      </c>
      <c r="N386" s="224">
        <f>M386</f>
        <v>0.0</v>
      </c>
      <c r="O386" s="224">
        <f>N386</f>
        <v>0.0</v>
      </c>
      <c r="P386" s="224">
        <f>O386</f>
        <v>0.0</v>
      </c>
      <c r="Q386" s="224">
        <f>P386</f>
        <v>0.0</v>
      </c>
      <c r="R386" s="224">
        <f>Q386</f>
        <v>0.0</v>
      </c>
      <c r="S386" s="224">
        <f>R386</f>
        <v>0.0</v>
      </c>
      <c r="T386" s="224">
        <f>S386</f>
        <v>0.0</v>
      </c>
      <c r="U386" s="224">
        <f>T386</f>
        <v>0.0</v>
      </c>
      <c r="V386" s="224">
        <f>U386</f>
        <v>0.0</v>
      </c>
      <c r="W386" s="207" t="str">
        <f>IF(X$5=K$5,SUM(Y386:AI386)-SUM(L386:V386),"")</f>
        <v/>
      </c>
      <c r="X386" s="9" t="str">
        <f>LOWER(CtryCode)&amp;".distn."&amp;$A386&amp;IF($B386="","","."&amp;$B386)&amp;IF($C386="","",".dec."&amp;$C386)&amp;"."&amp;X$5</f>
        <v>egy.distn.ctsamt.2</v>
      </c>
      <c r="Y386" s="223">
        <f>IFERROR(Y$337/SUMPRODUCT(Z385:AI385,Z322:AI322),0)</f>
        <v>0.0</v>
      </c>
      <c r="Z386" s="224">
        <f>Y386</f>
        <v>0.0</v>
      </c>
      <c r="AA386" s="224">
        <f>Z386</f>
        <v>0.0</v>
      </c>
      <c r="AB386" s="224">
        <f>AA386</f>
        <v>0.0</v>
      </c>
      <c r="AC386" s="224">
        <f>AB386</f>
        <v>0.0</v>
      </c>
      <c r="AD386" s="224">
        <f>AC386</f>
        <v>0.0</v>
      </c>
      <c r="AE386" s="224">
        <f>AD386</f>
        <v>0.0</v>
      </c>
      <c r="AF386" s="224">
        <f>AE386</f>
        <v>0.0</v>
      </c>
      <c r="AG386" s="224">
        <f>AF386</f>
        <v>0.0</v>
      </c>
      <c r="AH386" s="224">
        <f>AG386</f>
        <v>0.0</v>
      </c>
      <c r="AI386" s="224">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7"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203">
        <f>M355/M326*PctPerUnit</f>
        <v>0.0</v>
      </c>
      <c r="N390" s="203">
        <f>N355/N326*PctPerUnit</f>
        <v>0.0</v>
      </c>
      <c r="O390" s="203">
        <f>O355/O326*PctPerUnit</f>
        <v>0.0</v>
      </c>
      <c r="P390" s="203">
        <f>P355/P326*PctPerUnit</f>
        <v>0.0</v>
      </c>
      <c r="Q390" s="203">
        <f>Q355/Q326*PctPerUnit</f>
        <v>0.0</v>
      </c>
      <c r="R390" s="203">
        <f>R355/R326*PctPerUnit</f>
        <v>0.0</v>
      </c>
      <c r="S390" s="203">
        <f>S355/S326*PctPerUnit</f>
        <v>0.0</v>
      </c>
      <c r="T390" s="203">
        <f>T355/T326*PctPerUnit</f>
        <v>0.0</v>
      </c>
      <c r="U390" s="203">
        <f>U355/U326*PctPerUnit</f>
        <v>0.0</v>
      </c>
      <c r="V390" s="203">
        <f>V355/V326*PctPerUnit</f>
        <v>0.0</v>
      </c>
      <c r="W390" s="207" t="str">
        <f>IF(X$5=K$5,SUM(Y390:AI390)-SUM(L390:V390),"")</f>
        <v/>
      </c>
      <c r="X390" s="9" t="str">
        <f>LOWER(CtryCode)&amp;".distn."&amp;$A390&amp;IF($B390="","","."&amp;$B390)&amp;IF($C390="","",".dec."&amp;$C390)&amp;"."&amp;X$5</f>
        <v>egy.distn.pit.tot.dec.urb.2</v>
      </c>
      <c r="Z390" s="203">
        <f>Z355/Z326*PctPerUnit</f>
        <v>0.37127072458627663</v>
      </c>
      <c r="AA390" s="203">
        <f>AA355/AA326*PctPerUnit</f>
        <v>0.43506283790921446</v>
      </c>
      <c r="AB390" s="203">
        <f>AB355/AB326*PctPerUnit</f>
        <v>0.3770495754169294</v>
      </c>
      <c r="AC390" s="203">
        <f>AC355/AC326*PctPerUnit</f>
        <v>0.35347513861979807</v>
      </c>
      <c r="AD390" s="203">
        <f>AD355/AD326*PctPerUnit</f>
        <v>0.27769972575555724</v>
      </c>
      <c r="AE390" s="203">
        <f>AE355/AE326*PctPerUnit</f>
        <v>0.28062606748238333</v>
      </c>
      <c r="AF390" s="203">
        <f>AF355/AF326*PctPerUnit</f>
        <v>0.250797051543334</v>
      </c>
      <c r="AG390" s="203">
        <f>AG355/AG326*PctPerUnit</f>
        <v>0.21135057847385766</v>
      </c>
      <c r="AH390" s="203">
        <f>AH355/AH326*PctPerUnit</f>
        <v>0.16698827546320832</v>
      </c>
      <c r="AI390" s="203">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203">
        <f>M381/M326*PctPerUnit</f>
        <v>0.0</v>
      </c>
      <c r="N391" s="203">
        <f>N381/N326*PctPerUnit</f>
        <v>0.0</v>
      </c>
      <c r="O391" s="203">
        <f>O381/O326*PctPerUnit</f>
        <v>-0.0</v>
      </c>
      <c r="P391" s="203">
        <f>P381/P326*PctPerUnit</f>
        <v>0.0</v>
      </c>
      <c r="Q391" s="203">
        <f>Q381/Q326*PctPerUnit</f>
        <v>0.0</v>
      </c>
      <c r="R391" s="203">
        <f>R381/R326*PctPerUnit</f>
        <v>0.0</v>
      </c>
      <c r="S391" s="203">
        <f>S381/S326*PctPerUnit</f>
        <v>0.0</v>
      </c>
      <c r="T391" s="203">
        <f>T381/T326*PctPerUnit</f>
        <v>0.0</v>
      </c>
      <c r="U391" s="203">
        <f>U381/U326*PctPerUnit</f>
        <v>-0.0</v>
      </c>
      <c r="V391" s="203">
        <f>V381/V326*PctPerUnit</f>
        <v>0.0</v>
      </c>
      <c r="W391" s="207" t="str">
        <f>IF(X$5=K$5,SUM(Y391:AI391)-SUM(L391:V391),"")</f>
        <v/>
      </c>
      <c r="X391" s="9" t="str">
        <f>LOWER(CtryCode)&amp;".distn."&amp;$A391&amp;IF($B391="","","."&amp;$B391)&amp;IF($C391="","",".dec."&amp;$C391)&amp;"."&amp;X$5</f>
        <v>egy.distn.pui.tot.dec.urb.2</v>
      </c>
      <c r="Z391" s="203">
        <f>Z381/Z326*PctPerUnit</f>
        <v>1.4260756443449263</v>
      </c>
      <c r="AA391" s="203">
        <f>AA381/AA326*PctPerUnit</f>
        <v>0.4937165389869669</v>
      </c>
      <c r="AB391" s="203">
        <f>AB381/AB326*PctPerUnit</f>
        <v>-0.10300893747626957</v>
      </c>
      <c r="AC391" s="203">
        <f>AC381/AC326*PctPerUnit</f>
        <v>0.4465011330170894</v>
      </c>
      <c r="AD391" s="203">
        <f>AD381/AD326*PctPerUnit</f>
        <v>0.08222623335818624</v>
      </c>
      <c r="AE391" s="203">
        <f>AE381/AE326*PctPerUnit</f>
        <v>0.2958297148160868</v>
      </c>
      <c r="AF391" s="203">
        <f>AF381/AF326*PctPerUnit</f>
        <v>0.10973768657202548</v>
      </c>
      <c r="AG391" s="203">
        <f>AG381/AG326*PctPerUnit</f>
        <v>0.01917830092041315</v>
      </c>
      <c r="AH391" s="203">
        <f>AH381/AH326*PctPerUnit</f>
        <v>-0.015196400969421018</v>
      </c>
      <c r="AI391" s="203">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203">
        <f>M387/M326*PctPerUnit</f>
        <v>0.0</v>
      </c>
      <c r="N392" s="203">
        <f>N387/N326*PctPerUnit</f>
        <v>0.0</v>
      </c>
      <c r="O392" s="203">
        <f>O387/O326*PctPerUnit</f>
        <v>0.0</v>
      </c>
      <c r="P392" s="203">
        <f>P387/P326*PctPerUnit</f>
        <v>0.0</v>
      </c>
      <c r="Q392" s="203">
        <f>Q387/Q326*PctPerUnit</f>
        <v>0.0</v>
      </c>
      <c r="R392" s="203">
        <f>R387/R326*PctPerUnit</f>
        <v>0.0</v>
      </c>
      <c r="S392" s="203">
        <f>S387/S326*PctPerUnit</f>
        <v>0.0</v>
      </c>
      <c r="T392" s="203">
        <f>T387/T326*PctPerUnit</f>
        <v>0.0</v>
      </c>
      <c r="U392" s="203">
        <f>U387/U326*PctPerUnit</f>
        <v>0.0</v>
      </c>
      <c r="V392" s="203">
        <f>V387/V326*PctPerUnit</f>
        <v>0.0</v>
      </c>
      <c r="W392" s="207" t="str">
        <f>IF(X$5=K$5,SUM(Y392:AI392)-SUM(L392:V392),"")</f>
        <v/>
      </c>
      <c r="X392" s="9" t="str">
        <f>LOWER(CtryCode)&amp;".distn."&amp;$A392&amp;IF($B392="","","."&amp;$B392)&amp;IF($C392="","",".dec."&amp;$C392)&amp;"."&amp;X$5</f>
        <v>egy.distn.cts.tot.dec.urb.2</v>
      </c>
      <c r="Z392" s="203">
        <f>Z387/Z326*PctPerUnit</f>
        <v>0.0</v>
      </c>
      <c r="AA392" s="203">
        <f>AA387/AA326*PctPerUnit</f>
        <v>0.0</v>
      </c>
      <c r="AB392" s="203">
        <f>AB387/AB326*PctPerUnit</f>
        <v>0.0</v>
      </c>
      <c r="AC392" s="203">
        <f>AC387/AC326*PctPerUnit</f>
        <v>0.0</v>
      </c>
      <c r="AD392" s="203">
        <f>AD387/AD326*PctPerUnit</f>
        <v>0.0</v>
      </c>
      <c r="AE392" s="203">
        <f>AE387/AE326*PctPerUnit</f>
        <v>0.0</v>
      </c>
      <c r="AF392" s="203">
        <f>AF387/AF326*PctPerUnit</f>
        <v>0.0</v>
      </c>
      <c r="AG392" s="203">
        <f>AG387/AG326*PctPerUnit</f>
        <v>0.0</v>
      </c>
      <c r="AH392" s="203">
        <f>AH387/AH326*PctPerUnit</f>
        <v>0.0</v>
      </c>
      <c r="AI392" s="203">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203">
        <f>M370/M326*PctPerUnit</f>
        <v>0.0</v>
      </c>
      <c r="N393" s="203">
        <f>N370/N326*PctPerUnit</f>
        <v>0.0</v>
      </c>
      <c r="O393" s="203">
        <f>O370/O326*PctPerUnit</f>
        <v>0.0</v>
      </c>
      <c r="P393" s="203">
        <f>P370/P326*PctPerUnit</f>
        <v>0.0</v>
      </c>
      <c r="Q393" s="203">
        <f>Q370/Q326*PctPerUnit</f>
        <v>0.0</v>
      </c>
      <c r="R393" s="203">
        <f>R370/R326*PctPerUnit</f>
        <v>0.0</v>
      </c>
      <c r="S393" s="203">
        <f>S370/S326*PctPerUnit</f>
        <v>0.0</v>
      </c>
      <c r="T393" s="203">
        <f>T370/T326*PctPerUnit</f>
        <v>0.0</v>
      </c>
      <c r="U393" s="203">
        <f>U370/U326*PctPerUnit</f>
        <v>0.0</v>
      </c>
      <c r="V393" s="203">
        <f>V370/V326*PctPerUnit</f>
        <v>0.0</v>
      </c>
      <c r="W393" s="207" t="str">
        <f>IF(X$5=K$5,SUM(Y393:AI393)-SUM(L393:V393),"")</f>
        <v/>
      </c>
      <c r="X393" s="9" t="str">
        <f>LOWER(CtryCode)&amp;".distn."&amp;$A393&amp;IF($B393="","","."&amp;$B393)&amp;IF($C393="","",".dec."&amp;$C393)&amp;"."&amp;X$5</f>
        <v>egy.distn.tgt.tot.dec.urb.2</v>
      </c>
      <c r="Z393" s="203">
        <f>Z370/Z326*PctPerUnit</f>
        <v>0.9826310289268034</v>
      </c>
      <c r="AA393" s="203">
        <f>AA370/AA326*PctPerUnit</f>
        <v>0.6975508959055376</v>
      </c>
      <c r="AB393" s="203">
        <f>AB370/AB326*PctPerUnit</f>
        <v>0.604536278935791</v>
      </c>
      <c r="AC393" s="203">
        <f>AC370/AC326*PctPerUnit</f>
        <v>0.5667385907045132</v>
      </c>
      <c r="AD393" s="203">
        <f>AD370/AD326*PctPerUnit</f>
        <v>0.01954639812230965</v>
      </c>
      <c r="AE393" s="203">
        <f>AE370/AE326*PctPerUnit</f>
        <v>0.0</v>
      </c>
      <c r="AF393" s="203">
        <f>AF370/AF326*PctPerUnit</f>
        <v>0.0</v>
      </c>
      <c r="AG393" s="203">
        <f>AG370/AG326*PctPerUnit</f>
        <v>0.0</v>
      </c>
      <c r="AH393" s="203">
        <f>AH370/AH326*PctPerUnit</f>
        <v>0.0</v>
      </c>
      <c r="AI393" s="203">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203">
        <f>SUM(M390:M393)</f>
        <v>0.0</v>
      </c>
      <c r="N394" s="203">
        <f>SUM(N390:N393)</f>
        <v>0.0</v>
      </c>
      <c r="O394" s="203">
        <f>SUM(O390:O393)</f>
        <v>0.0</v>
      </c>
      <c r="P394" s="203">
        <f>SUM(P390:P393)</f>
        <v>0.0</v>
      </c>
      <c r="Q394" s="203">
        <f>SUM(Q390:Q393)</f>
        <v>0.0</v>
      </c>
      <c r="R394" s="203">
        <f>SUM(R390:R393)</f>
        <v>0.0</v>
      </c>
      <c r="S394" s="203">
        <f>SUM(S390:S393)</f>
        <v>0.0</v>
      </c>
      <c r="T394" s="203">
        <f>SUM(T390:T393)</f>
        <v>0.0</v>
      </c>
      <c r="U394" s="203">
        <f>SUM(U390:U393)</f>
        <v>0.0</v>
      </c>
      <c r="V394" s="203">
        <f>SUM(V390:V393)</f>
        <v>0.0</v>
      </c>
      <c r="W394" s="207" t="str">
        <f>IF(X$5=K$5,SUM(Y394:AI394)-SUM(L394:V394),"")</f>
        <v/>
      </c>
      <c r="X394" s="9" t="str">
        <f>LOWER(CtryCode)&amp;".distn."&amp;$A394&amp;IF($B394="","","."&amp;$B394)&amp;IF($C394="","",".dec."&amp;$C394)&amp;"."&amp;X$5</f>
        <v>egy.distn.rec.tot.dec.urb.2</v>
      </c>
      <c r="Z394" s="203">
        <f>SUM(Z390:Z393)</f>
        <v>2.7799773978580067</v>
      </c>
      <c r="AA394" s="203">
        <f>SUM(AA390:AA393)</f>
        <v>1.626330272801719</v>
      </c>
      <c r="AB394" s="203">
        <f>SUM(AB390:AB393)</f>
        <v>0.8785769168764508</v>
      </c>
      <c r="AC394" s="203">
        <f>SUM(AC390:AC393)</f>
        <v>1.3667148623414005</v>
      </c>
      <c r="AD394" s="203">
        <f>SUM(AD390:AD393)</f>
        <v>0.3794723572360531</v>
      </c>
      <c r="AE394" s="203">
        <f>SUM(AE390:AE393)</f>
        <v>0.5764557822984702</v>
      </c>
      <c r="AF394" s="203">
        <f>SUM(AF390:AF393)</f>
        <v>0.36053473811535947</v>
      </c>
      <c r="AG394" s="203">
        <f>SUM(AG390:AG393)</f>
        <v>0.2305288793942708</v>
      </c>
      <c r="AH394" s="203">
        <f>SUM(AH390:AH393)</f>
        <v>0.1517918744937873</v>
      </c>
      <c r="AI394" s="203">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203">
        <f>M355/M327*PctPerUnit</f>
        <v>0.0</v>
      </c>
      <c r="N396" s="203">
        <f>N355/N327*PctPerUnit</f>
        <v>0.0</v>
      </c>
      <c r="O396" s="203">
        <f>O355/O327*PctPerUnit</f>
        <v>0.0</v>
      </c>
      <c r="P396" s="203">
        <f>P355/P327*PctPerUnit</f>
        <v>0.0</v>
      </c>
      <c r="Q396" s="203">
        <f>Q355/Q327*PctPerUnit</f>
        <v>0.0</v>
      </c>
      <c r="R396" s="203">
        <f>R355/R327*PctPerUnit</f>
        <v>0.0</v>
      </c>
      <c r="S396" s="203">
        <f>S355/S327*PctPerUnit</f>
        <v>0.0</v>
      </c>
      <c r="T396" s="203">
        <f>T355/T327*PctPerUnit</f>
        <v>0.0</v>
      </c>
      <c r="U396" s="203">
        <f>U355/U327*PctPerUnit</f>
        <v>0.0</v>
      </c>
      <c r="V396" s="203">
        <f>V355/V327*PctPerUnit</f>
        <v>0.0</v>
      </c>
      <c r="W396" s="207" t="str">
        <f>IF(X$5=K$5,SUM(Y396:AI396)-SUM(L396:V396),"")</f>
        <v/>
      </c>
      <c r="X396" s="9" t="str">
        <f>LOWER(CtryCode)&amp;".distn."&amp;$A396&amp;IF($B396="","","."&amp;$B396)&amp;IF($C396="","",".dec."&amp;$C396)&amp;"."&amp;X$5</f>
        <v>egy.distn.pit.tot.dec.rur.2</v>
      </c>
      <c r="Z396" s="203">
        <f>Z355/Z327*PctPerUnit</f>
        <v>0.4196507004763895</v>
      </c>
      <c r="AA396" s="203">
        <f>AA355/AA327*PctPerUnit</f>
        <v>0.5639818697381138</v>
      </c>
      <c r="AB396" s="203">
        <f>AB355/AB327*PctPerUnit</f>
        <v>0.48571973584696354</v>
      </c>
      <c r="AC396" s="203">
        <f>AC355/AC327*PctPerUnit</f>
        <v>0.4183346838108863</v>
      </c>
      <c r="AD396" s="203">
        <f>AD355/AD327*PctPerUnit</f>
        <v>0.3675659332403381</v>
      </c>
      <c r="AE396" s="203">
        <f>AE355/AE327*PctPerUnit</f>
        <v>0.34496572385520946</v>
      </c>
      <c r="AF396" s="203">
        <f>AF355/AF327*PctPerUnit</f>
        <v>0.29459614984655047</v>
      </c>
      <c r="AG396" s="203">
        <f>AG355/AG327*PctPerUnit</f>
        <v>0.27545090185429194</v>
      </c>
      <c r="AH396" s="203">
        <f>AH355/AH327*PctPerUnit</f>
        <v>0.23595115598554453</v>
      </c>
      <c r="AI396" s="203">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203">
        <f>M382/M327*PctPerUnit</f>
        <v>0.0</v>
      </c>
      <c r="N397" s="203">
        <f>N382/N327*PctPerUnit</f>
        <v>0.0</v>
      </c>
      <c r="O397" s="203">
        <f>O382/O327*PctPerUnit</f>
        <v>0.0</v>
      </c>
      <c r="P397" s="203">
        <f>P382/P327*PctPerUnit</f>
        <v>0.0</v>
      </c>
      <c r="Q397" s="203">
        <f>Q382/Q327*PctPerUnit</f>
        <v>0.0</v>
      </c>
      <c r="R397" s="203">
        <f>R382/R327*PctPerUnit</f>
        <v>0.0</v>
      </c>
      <c r="S397" s="203">
        <f>S382/S327*PctPerUnit</f>
        <v>0.0</v>
      </c>
      <c r="T397" s="203">
        <f>T382/T327*PctPerUnit</f>
        <v>0.0</v>
      </c>
      <c r="U397" s="203">
        <f>U382/U327*PctPerUnit</f>
        <v>0.0</v>
      </c>
      <c r="V397" s="203">
        <f>V382/V327*PctPerUnit</f>
        <v>0.0</v>
      </c>
      <c r="W397" s="207" t="str">
        <f>IF(X$5=K$5,SUM(Y397:AI397)-SUM(L397:V397),"")</f>
        <v/>
      </c>
      <c r="X397" s="9" t="str">
        <f>LOWER(CtryCode)&amp;".distn."&amp;$A397&amp;IF($B397="","","."&amp;$B397)&amp;IF($C397="","",".dec."&amp;$C397)&amp;"."&amp;X$5</f>
        <v>egy.distn.pui.tot.dec.rur.2</v>
      </c>
      <c r="Z397" s="203">
        <f>Z382/Z327*PctPerUnit</f>
        <v>3.345410527934605</v>
      </c>
      <c r="AA397" s="203">
        <f>AA382/AA327*PctPerUnit</f>
        <v>2.2930522925919568</v>
      </c>
      <c r="AB397" s="203">
        <f>AB382/AB327*PctPerUnit</f>
        <v>1.5891138162428147</v>
      </c>
      <c r="AC397" s="203">
        <f>AC382/AC327*PctPerUnit</f>
        <v>0.876443383860694</v>
      </c>
      <c r="AD397" s="203">
        <f>AD382/AD327*PctPerUnit</f>
        <v>0.6690341523856044</v>
      </c>
      <c r="AE397" s="203">
        <f>AE382/AE327*PctPerUnit</f>
        <v>0.8289899273980642</v>
      </c>
      <c r="AF397" s="203">
        <f>AF382/AF327*PctPerUnit</f>
        <v>0.5677078861449434</v>
      </c>
      <c r="AG397" s="203">
        <f>AG382/AG327*PctPerUnit</f>
        <v>0.6226614845487156</v>
      </c>
      <c r="AH397" s="203">
        <f>AH382/AH327*PctPerUnit</f>
        <v>0.5884192435123603</v>
      </c>
      <c r="AI397" s="203">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203">
        <f>M387/M327*PctPerUnit</f>
        <v>0.0</v>
      </c>
      <c r="N398" s="203">
        <f>N387/N327*PctPerUnit</f>
        <v>0.0</v>
      </c>
      <c r="O398" s="203">
        <f>O387/O327*PctPerUnit</f>
        <v>0.0</v>
      </c>
      <c r="P398" s="203">
        <f>P387/P327*PctPerUnit</f>
        <v>0.0</v>
      </c>
      <c r="Q398" s="203">
        <f>Q387/Q327*PctPerUnit</f>
        <v>0.0</v>
      </c>
      <c r="R398" s="203">
        <f>R387/R327*PctPerUnit</f>
        <v>0.0</v>
      </c>
      <c r="S398" s="203">
        <f>S387/S327*PctPerUnit</f>
        <v>0.0</v>
      </c>
      <c r="T398" s="203">
        <f>T387/T327*PctPerUnit</f>
        <v>0.0</v>
      </c>
      <c r="U398" s="203">
        <f>U387/U327*PctPerUnit</f>
        <v>0.0</v>
      </c>
      <c r="V398" s="203">
        <f>V387/V327*PctPerUnit</f>
        <v>0.0</v>
      </c>
      <c r="W398" s="207" t="str">
        <f>IF(X$5=K$5,SUM(Y398:AI398)-SUM(L398:V398),"")</f>
        <v/>
      </c>
      <c r="X398" s="9" t="str">
        <f>LOWER(CtryCode)&amp;".distn."&amp;$A398&amp;IF($B398="","","."&amp;$B398)&amp;IF($C398="","",".dec."&amp;$C398)&amp;"."&amp;X$5</f>
        <v>egy.distn.cts.tot.dec.rur.2</v>
      </c>
      <c r="Z398" s="203">
        <f>Z387/Z327*PctPerUnit</f>
        <v>0.0</v>
      </c>
      <c r="AA398" s="203">
        <f>AA387/AA327*PctPerUnit</f>
        <v>0.0</v>
      </c>
      <c r="AB398" s="203">
        <f>AB387/AB327*PctPerUnit</f>
        <v>0.0</v>
      </c>
      <c r="AC398" s="203">
        <f>AC387/AC327*PctPerUnit</f>
        <v>0.0</v>
      </c>
      <c r="AD398" s="203">
        <f>AD387/AD327*PctPerUnit</f>
        <v>0.0</v>
      </c>
      <c r="AE398" s="203">
        <f>AE387/AE327*PctPerUnit</f>
        <v>0.0</v>
      </c>
      <c r="AF398" s="203">
        <f>AF387/AF327*PctPerUnit</f>
        <v>0.0</v>
      </c>
      <c r="AG398" s="203">
        <f>AG387/AG327*PctPerUnit</f>
        <v>0.0</v>
      </c>
      <c r="AH398" s="203">
        <f>AH387/AH327*PctPerUnit</f>
        <v>0.0</v>
      </c>
      <c r="AI398" s="203">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203">
        <f>M370/M327*PctPerUnit</f>
        <v>0.0</v>
      </c>
      <c r="N399" s="203">
        <f>N370/N327*PctPerUnit</f>
        <v>0.0</v>
      </c>
      <c r="O399" s="203">
        <f>O370/O327*PctPerUnit</f>
        <v>0.0</v>
      </c>
      <c r="P399" s="203">
        <f>P370/P327*PctPerUnit</f>
        <v>0.0</v>
      </c>
      <c r="Q399" s="203">
        <f>Q370/Q327*PctPerUnit</f>
        <v>0.0</v>
      </c>
      <c r="R399" s="203">
        <f>R370/R327*PctPerUnit</f>
        <v>0.0</v>
      </c>
      <c r="S399" s="203">
        <f>S370/S327*PctPerUnit</f>
        <v>0.0</v>
      </c>
      <c r="T399" s="203">
        <f>T370/T327*PctPerUnit</f>
        <v>0.0</v>
      </c>
      <c r="U399" s="203">
        <f>U370/U327*PctPerUnit</f>
        <v>0.0</v>
      </c>
      <c r="V399" s="203">
        <f>V370/V327*PctPerUnit</f>
        <v>0.0</v>
      </c>
      <c r="W399" s="207" t="str">
        <f>IF(X$5=K$5,SUM(Y399:AI399)-SUM(L399:V399),"")</f>
        <v/>
      </c>
      <c r="X399" s="9" t="str">
        <f>LOWER(CtryCode)&amp;".distn."&amp;$A399&amp;IF($B399="","","."&amp;$B399)&amp;IF($C399="","",".dec."&amp;$C399)&amp;"."&amp;X$5</f>
        <v>egy.distn.tgt.tot.dec.rur.2</v>
      </c>
      <c r="Z399" s="203">
        <f>Z370/Z327*PctPerUnit</f>
        <v>1.110676851934613</v>
      </c>
      <c r="AA399" s="203">
        <f>AA370/AA327*PctPerUnit</f>
        <v>0.9042511201390969</v>
      </c>
      <c r="AB399" s="203">
        <f>AB370/AB327*PctPerUnit</f>
        <v>0.7787708059077012</v>
      </c>
      <c r="AC399" s="203">
        <f>AC370/AC327*PctPerUnit</f>
        <v>0.6707300832288878</v>
      </c>
      <c r="AD399" s="203">
        <f>AD370/AD327*PctPerUnit</f>
        <v>0.02587179388732315</v>
      </c>
      <c r="AE399" s="203">
        <f>AE370/AE327*PctPerUnit</f>
        <v>0.0</v>
      </c>
      <c r="AF399" s="203">
        <f>AF370/AF327*PctPerUnit</f>
        <v>0.0</v>
      </c>
      <c r="AG399" s="203">
        <f>AG370/AG327*PctPerUnit</f>
        <v>0.0</v>
      </c>
      <c r="AH399" s="203">
        <f>AH370/AH327*PctPerUnit</f>
        <v>0.0</v>
      </c>
      <c r="AI399" s="203">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203">
        <f>SUM(M396:M399)</f>
        <v>0.0</v>
      </c>
      <c r="N400" s="203">
        <f>SUM(N396:N399)</f>
        <v>0.0</v>
      </c>
      <c r="O400" s="203">
        <f>SUM(O396:O399)</f>
        <v>0.0</v>
      </c>
      <c r="P400" s="203">
        <f>SUM(P396:P399)</f>
        <v>0.0</v>
      </c>
      <c r="Q400" s="203">
        <f>SUM(Q396:Q399)</f>
        <v>0.0</v>
      </c>
      <c r="R400" s="203">
        <f>SUM(R396:R399)</f>
        <v>0.0</v>
      </c>
      <c r="S400" s="203">
        <f>SUM(S396:S399)</f>
        <v>0.0</v>
      </c>
      <c r="T400" s="203">
        <f>SUM(T396:T399)</f>
        <v>0.0</v>
      </c>
      <c r="U400" s="203">
        <f>SUM(U396:U399)</f>
        <v>0.0</v>
      </c>
      <c r="V400" s="203">
        <f>SUM(V396:V399)</f>
        <v>0.0</v>
      </c>
      <c r="W400" s="207" t="str">
        <f>IF(X$5=K$5,SUM(Y400:AI400)-SUM(L400:V400),"")</f>
        <v/>
      </c>
      <c r="X400" s="9" t="str">
        <f>LOWER(CtryCode)&amp;".distn."&amp;$A400&amp;IF($B400="","","."&amp;$B400)&amp;IF($C400="","",".dec."&amp;$C400)&amp;"."&amp;X$5</f>
        <v>egy.distn.rec.tot.dec.rur.2</v>
      </c>
      <c r="Z400" s="203">
        <f>SUM(Z396:Z399)</f>
        <v>4.875738080345608</v>
      </c>
      <c r="AA400" s="203">
        <f>SUM(AA396:AA399)</f>
        <v>3.7612852824691676</v>
      </c>
      <c r="AB400" s="203">
        <f>SUM(AB396:AB399)</f>
        <v>2.8536043579974795</v>
      </c>
      <c r="AC400" s="203">
        <f>SUM(AC396:AC399)</f>
        <v>1.9655081509004682</v>
      </c>
      <c r="AD400" s="203">
        <f>SUM(AD396:AD399)</f>
        <v>1.0624718795132657</v>
      </c>
      <c r="AE400" s="203">
        <f>SUM(AE396:AE399)</f>
        <v>1.1739556512532736</v>
      </c>
      <c r="AF400" s="203">
        <f>SUM(AF396:AF399)</f>
        <v>0.8623040359914939</v>
      </c>
      <c r="AG400" s="203">
        <f>SUM(AG396:AG399)</f>
        <v>0.8981123864030076</v>
      </c>
      <c r="AH400" s="203">
        <f>SUM(AH396:AH399)</f>
        <v>0.8243703994979048</v>
      </c>
      <c r="AI400" s="203">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203">
        <f>M355/M325*PctPerUnit</f>
        <v>0.0</v>
      </c>
      <c r="N402" s="203">
        <f>N355/N325*PctPerUnit</f>
        <v>0.0</v>
      </c>
      <c r="O402" s="203">
        <f>O355/O325*PctPerUnit</f>
        <v>0.0</v>
      </c>
      <c r="P402" s="203">
        <f>P355/P325*PctPerUnit</f>
        <v>0.0</v>
      </c>
      <c r="Q402" s="203">
        <f>Q355/Q325*PctPerUnit</f>
        <v>0.0</v>
      </c>
      <c r="R402" s="203">
        <f>R355/R325*PctPerUnit</f>
        <v>0.0</v>
      </c>
      <c r="S402" s="203">
        <f>S355/S325*PctPerUnit</f>
        <v>0.0</v>
      </c>
      <c r="T402" s="203">
        <f>T355/T325*PctPerUnit</f>
        <v>0.0</v>
      </c>
      <c r="U402" s="203">
        <f>U355/U325*PctPerUnit</f>
        <v>0.0</v>
      </c>
      <c r="V402" s="203">
        <f>V355/V325*PctPerUnit</f>
        <v>0.0</v>
      </c>
      <c r="W402" s="207" t="str">
        <f>IF(X$5=K$5,SUM(Y402:AI402)-SUM(L402:V402),"")</f>
        <v/>
      </c>
      <c r="X402" s="9" t="str">
        <f>LOWER(CtryCode)&amp;".distn."&amp;$A402&amp;IF($B402="","","."&amp;$B402)&amp;IF($C402="","",".dec."&amp;$C402)&amp;"."&amp;X$5</f>
        <v>egy.distn.pit.tot.dec.ove.2</v>
      </c>
      <c r="Z402" s="203">
        <f>Z355/Z325*PctPerUnit</f>
        <v>0.3958770288979205</v>
      </c>
      <c r="AA402" s="203">
        <f>AA355/AA325*PctPerUnit</f>
        <v>0.5128278596942333</v>
      </c>
      <c r="AB402" s="203">
        <f>AB355/AB325*PctPerUnit</f>
        <v>0.41517158418729716</v>
      </c>
      <c r="AC402" s="203">
        <f>AC355/AC325*PctPerUnit</f>
        <v>0.34830971855709014</v>
      </c>
      <c r="AD402" s="203">
        <f>AD355/AD325*PctPerUnit</f>
        <v>0.330245674075941</v>
      </c>
      <c r="AE402" s="203">
        <f>AE355/AE325*PctPerUnit</f>
        <v>0.31031038514059095</v>
      </c>
      <c r="AF402" s="203">
        <f>AF355/AF325*PctPerUnit</f>
        <v>0.24724765560046125</v>
      </c>
      <c r="AG402" s="203">
        <f>AG355/AG325*PctPerUnit</f>
        <v>0.215338294223661</v>
      </c>
      <c r="AH402" s="203">
        <f>AH355/AH325*PctPerUnit</f>
        <v>0.18081333525813162</v>
      </c>
      <c r="AI402" s="203">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203">
        <f>M380/M325*PctPerUnit</f>
        <v>0.0</v>
      </c>
      <c r="N403" s="203">
        <f>N380/N325*PctPerUnit</f>
        <v>0.0</v>
      </c>
      <c r="O403" s="203">
        <f>O380/O325*PctPerUnit</f>
        <v>0.0</v>
      </c>
      <c r="P403" s="203">
        <f>P380/P325*PctPerUnit</f>
        <v>0.0</v>
      </c>
      <c r="Q403" s="203">
        <f>Q380/Q325*PctPerUnit</f>
        <v>0.0</v>
      </c>
      <c r="R403" s="203">
        <f>R380/R325*PctPerUnit</f>
        <v>0.0</v>
      </c>
      <c r="S403" s="203">
        <f>S380/S325*PctPerUnit</f>
        <v>0.0</v>
      </c>
      <c r="T403" s="203">
        <f>T380/T325*PctPerUnit</f>
        <v>0.0</v>
      </c>
      <c r="U403" s="203">
        <f>U380/U325*PctPerUnit</f>
        <v>0.0</v>
      </c>
      <c r="V403" s="203">
        <f>V380/V325*PctPerUnit</f>
        <v>0.0</v>
      </c>
      <c r="W403" s="207" t="str">
        <f>IF(X$5=K$5,SUM(Y403:AI403)-SUM(L403:V403),"")</f>
        <v/>
      </c>
      <c r="X403" s="9" t="str">
        <f>LOWER(CtryCode)&amp;".distn."&amp;$A403&amp;IF($B403="","","."&amp;$B403)&amp;IF($C403="","",".dec."&amp;$C403)&amp;"."&amp;X$5</f>
        <v>egy.distn.pui.tot.dec.ove.2</v>
      </c>
      <c r="Z403" s="203">
        <f>Z380/Z325*PctPerUnit</f>
        <v>2.7607870544800317</v>
      </c>
      <c r="AA403" s="203">
        <f>AA380/AA325*PctPerUnit</f>
        <v>1.64231723980334</v>
      </c>
      <c r="AB403" s="203">
        <f>AB380/AB325*PctPerUnit</f>
        <v>0.79425124524151</v>
      </c>
      <c r="AC403" s="203">
        <f>AC380/AC325*PctPerUnit</f>
        <v>0.5851442183263946</v>
      </c>
      <c r="AD403" s="203">
        <f>AD380/AD325*PctPerUnit</f>
        <v>0.6731034936506417</v>
      </c>
      <c r="AE403" s="203">
        <f>AE380/AE325*PctPerUnit</f>
        <v>0.2987647615849561</v>
      </c>
      <c r="AF403" s="203">
        <f>AF380/AF325*PctPerUnit</f>
        <v>0.15695430213530376</v>
      </c>
      <c r="AG403" s="203">
        <f>AG380/AG325*PctPerUnit</f>
        <v>0.09466830622091028</v>
      </c>
      <c r="AH403" s="203">
        <f>AH380/AH325*PctPerUnit</f>
        <v>0.1800829678591904</v>
      </c>
      <c r="AI403" s="203">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203">
        <f>M387/M325*PctPerUnit</f>
        <v>0.0</v>
      </c>
      <c r="N404" s="203">
        <f>N387/N325*PctPerUnit</f>
        <v>0.0</v>
      </c>
      <c r="O404" s="203">
        <f>O387/O325*PctPerUnit</f>
        <v>0.0</v>
      </c>
      <c r="P404" s="203">
        <f>P387/P325*PctPerUnit</f>
        <v>0.0</v>
      </c>
      <c r="Q404" s="203">
        <f>Q387/Q325*PctPerUnit</f>
        <v>0.0</v>
      </c>
      <c r="R404" s="203">
        <f>R387/R325*PctPerUnit</f>
        <v>0.0</v>
      </c>
      <c r="S404" s="203">
        <f>S387/S325*PctPerUnit</f>
        <v>0.0</v>
      </c>
      <c r="T404" s="203">
        <f>T387/T325*PctPerUnit</f>
        <v>0.0</v>
      </c>
      <c r="U404" s="203">
        <f>U387/U325*PctPerUnit</f>
        <v>0.0</v>
      </c>
      <c r="V404" s="203">
        <f>V387/V325*PctPerUnit</f>
        <v>0.0</v>
      </c>
      <c r="W404" s="207" t="str">
        <f>IF(X$5=K$5,SUM(Y404:AI404)-SUM(L404:V404),"")</f>
        <v/>
      </c>
      <c r="X404" s="9" t="str">
        <f>LOWER(CtryCode)&amp;".distn."&amp;$A404&amp;IF($B404="","","."&amp;$B404)&amp;IF($C404="","",".dec."&amp;$C404)&amp;"."&amp;X$5</f>
        <v>egy.distn.cts.tot.dec.ove.2</v>
      </c>
      <c r="Z404" s="203">
        <f>Z387/Z325*PctPerUnit</f>
        <v>0.0</v>
      </c>
      <c r="AA404" s="203">
        <f>AA387/AA325*PctPerUnit</f>
        <v>0.0</v>
      </c>
      <c r="AB404" s="203">
        <f>AB387/AB325*PctPerUnit</f>
        <v>0.0</v>
      </c>
      <c r="AC404" s="203">
        <f>AC387/AC325*PctPerUnit</f>
        <v>0.0</v>
      </c>
      <c r="AD404" s="203">
        <f>AD387/AD325*PctPerUnit</f>
        <v>0.0</v>
      </c>
      <c r="AE404" s="203">
        <f>AE387/AE325*PctPerUnit</f>
        <v>0.0</v>
      </c>
      <c r="AF404" s="203">
        <f>AF387/AF325*PctPerUnit</f>
        <v>0.0</v>
      </c>
      <c r="AG404" s="203">
        <f>AG387/AG325*PctPerUnit</f>
        <v>0.0</v>
      </c>
      <c r="AH404" s="203">
        <f>AH387/AH325*PctPerUnit</f>
        <v>0.0</v>
      </c>
      <c r="AI404" s="203">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203">
        <f>M370/M325*PctPerUnit</f>
        <v>0.0</v>
      </c>
      <c r="N405" s="203">
        <f>N370/N325*PctPerUnit</f>
        <v>0.0</v>
      </c>
      <c r="O405" s="203">
        <f>O370/O325*PctPerUnit</f>
        <v>0.0</v>
      </c>
      <c r="P405" s="203">
        <f>P370/P325*PctPerUnit</f>
        <v>0.0</v>
      </c>
      <c r="Q405" s="203">
        <f>Q370/Q325*PctPerUnit</f>
        <v>0.0</v>
      </c>
      <c r="R405" s="203">
        <f>R370/R325*PctPerUnit</f>
        <v>0.0</v>
      </c>
      <c r="S405" s="203">
        <f>S370/S325*PctPerUnit</f>
        <v>0.0</v>
      </c>
      <c r="T405" s="203">
        <f>T370/T325*PctPerUnit</f>
        <v>0.0</v>
      </c>
      <c r="U405" s="203">
        <f>U370/U325*PctPerUnit</f>
        <v>0.0</v>
      </c>
      <c r="V405" s="203">
        <f>V370/V325*PctPerUnit</f>
        <v>0.0</v>
      </c>
      <c r="W405" s="207" t="str">
        <f>IF(X$5=K$5,SUM(Y405:AI405)-SUM(L405:V405),"")</f>
        <v/>
      </c>
      <c r="X405" s="9" t="str">
        <f>LOWER(CtryCode)&amp;".distn."&amp;$A405&amp;IF($B405="","","."&amp;$B405)&amp;IF($C405="","",".dec."&amp;$C405)&amp;"."&amp;X$5</f>
        <v>egy.distn.tgt.tot.dec.ove.2</v>
      </c>
      <c r="Z405" s="203">
        <f>Z370/Z325*PctPerUnit</f>
        <v>1.047755792401705</v>
      </c>
      <c r="AA405" s="203">
        <f>AA370/AA325*PctPerUnit</f>
        <v>0.8222341735601854</v>
      </c>
      <c r="AB405" s="203">
        <f>AB370/AB325*PctPerUnit</f>
        <v>0.6656585791057674</v>
      </c>
      <c r="AC405" s="203">
        <f>AC370/AC325*PctPerUnit</f>
        <v>0.5584566988063543</v>
      </c>
      <c r="AD405" s="203">
        <f>AD370/AD325*PctPerUnit</f>
        <v>0.0232449398575961</v>
      </c>
      <c r="AE405" s="203">
        <f>AE370/AE325*PctPerUnit</f>
        <v>0.0</v>
      </c>
      <c r="AF405" s="203">
        <f>AF370/AF325*PctPerUnit</f>
        <v>0.0</v>
      </c>
      <c r="AG405" s="203">
        <f>AG370/AG325*PctPerUnit</f>
        <v>0.0</v>
      </c>
      <c r="AH405" s="203">
        <f>AH370/AH325*PctPerUnit</f>
        <v>0.0</v>
      </c>
      <c r="AI405" s="203">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6">
        <f>SUM(M402:M405)</f>
        <v>0.0</v>
      </c>
      <c r="N407" s="216">
        <f>SUM(N402:N405)</f>
        <v>0.0</v>
      </c>
      <c r="O407" s="216">
        <f>SUM(O402:O405)</f>
        <v>0.0</v>
      </c>
      <c r="P407" s="216">
        <f>SUM(P402:P405)</f>
        <v>0.0</v>
      </c>
      <c r="Q407" s="216">
        <f>SUM(Q402:Q405)</f>
        <v>0.0</v>
      </c>
      <c r="R407" s="216">
        <f>SUM(R402:R405)</f>
        <v>0.0</v>
      </c>
      <c r="S407" s="216">
        <f>SUM(S402:S405)</f>
        <v>0.0</v>
      </c>
      <c r="T407" s="216">
        <f>SUM(T402:T405)</f>
        <v>0.0</v>
      </c>
      <c r="U407" s="216">
        <f>SUM(U402:U405)</f>
        <v>0.0</v>
      </c>
      <c r="V407" s="216">
        <f>SUM(V402:V405)</f>
        <v>0.0</v>
      </c>
      <c r="W407" s="207" t="str">
        <f>IF(X$5=K$5,SUM(Y407:AI407)-SUM(L407:V407),"")</f>
        <v/>
      </c>
      <c r="X407" s="9" t="str">
        <f>LOWER(CtryCode)&amp;".distn."&amp;$A407&amp;IF($B407="","","."&amp;$B407)&amp;IF($C407="","",".dec."&amp;$C407)&amp;"."&amp;X$5</f>
        <v>egy.distn.rec.tot.dec.ove.2</v>
      </c>
      <c r="Z407" s="216">
        <f>SUM(Z402:Z405)</f>
        <v>4.204419875779657</v>
      </c>
      <c r="AA407" s="216">
        <f>SUM(AA402:AA405)</f>
        <v>2.9773792730577586</v>
      </c>
      <c r="AB407" s="216">
        <f>SUM(AB402:AB405)</f>
        <v>1.8750814085345746</v>
      </c>
      <c r="AC407" s="216">
        <f>SUM(AC402:AC405)</f>
        <v>1.491910635689839</v>
      </c>
      <c r="AD407" s="216">
        <f>SUM(AD402:AD405)</f>
        <v>1.0265941075841787</v>
      </c>
      <c r="AE407" s="216">
        <f>SUM(AE402:AE405)</f>
        <v>0.6090751467255471</v>
      </c>
      <c r="AF407" s="216">
        <f>SUM(AF402:AF405)</f>
        <v>0.404201957735765</v>
      </c>
      <c r="AG407" s="216">
        <f>SUM(AG402:AG405)</f>
        <v>0.3100066004445713</v>
      </c>
      <c r="AH407" s="216">
        <f>SUM(AH402:AH405)</f>
        <v>0.360896303117322</v>
      </c>
      <c r="AI407" s="216">
        <f>SUM(AI402:AI405)</f>
        <v>0.14542135843775955</v>
      </c>
    </row>
    <row r="408"/>
    <row r="409">
      <c r="A409" s="56" t="inlineStr">
        <is>
          <t>9</t>
        </is>
      </c>
      <c r="B409" s="27"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23">
        <f>SUMPRODUCT(M305:V305,M331:V331)</f>
        <v>0.0</v>
      </c>
      <c r="M412" s="224">
        <f>L412</f>
        <v>0.0</v>
      </c>
      <c r="N412" s="224">
        <f>M412</f>
        <v>0.0</v>
      </c>
      <c r="O412" s="224">
        <f>N412</f>
        <v>0.0</v>
      </c>
      <c r="P412" s="224">
        <f>O412</f>
        <v>0.0</v>
      </c>
      <c r="Q412" s="224">
        <f>P412</f>
        <v>0.0</v>
      </c>
      <c r="R412" s="224">
        <f>Q412</f>
        <v>0.0</v>
      </c>
      <c r="S412" s="224">
        <f>R412</f>
        <v>0.0</v>
      </c>
      <c r="T412" s="224">
        <f>S412</f>
        <v>0.0</v>
      </c>
      <c r="U412" s="224">
        <f>T412</f>
        <v>0.0</v>
      </c>
      <c r="V412" s="224">
        <f>U412</f>
        <v>0.0</v>
      </c>
      <c r="W412" s="207" t="str">
        <f>IF(X$5=K$5,SUM(Y412:AI412)-SUM(L412:V412),"")</f>
        <v/>
      </c>
      <c r="X412" s="9" t="str">
        <f>LOWER(CtryCode)&amp;".distn."&amp;$A412&amp;IF($B412="","","."&amp;$B412)&amp;IF($C412="","",".dec."&amp;$C412)&amp;"."&amp;X$5</f>
        <v>egy.distn.compden.dec.ove.2</v>
      </c>
      <c r="Y412" s="223">
        <f>SUMPRODUCT(Z305:AI305,Z331:AI331)</f>
        <v>-12710314877146.805</v>
      </c>
      <c r="Z412" s="224">
        <f>Y412</f>
        <v>-12710314877146.805</v>
      </c>
      <c r="AA412" s="224">
        <f>Z412</f>
        <v>-12710314877146.805</v>
      </c>
      <c r="AB412" s="224">
        <f>AA412</f>
        <v>-12710314877146.805</v>
      </c>
      <c r="AC412" s="224">
        <f>AB412</f>
        <v>-12710314877146.805</v>
      </c>
      <c r="AD412" s="224">
        <f>AC412</f>
        <v>-12710314877146.805</v>
      </c>
      <c r="AE412" s="224">
        <f>AD412</f>
        <v>-12710314877146.805</v>
      </c>
      <c r="AF412" s="224">
        <f>AE412</f>
        <v>-12710314877146.805</v>
      </c>
      <c r="AG412" s="224">
        <f>AF412</f>
        <v>-12710314877146.805</v>
      </c>
      <c r="AH412" s="224">
        <f>AG412</f>
        <v>-12710314877146.805</v>
      </c>
      <c r="AI412" s="224">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203">
        <f>IF(M$412=0,0,M305*M331/M$412*PctPerUnit)</f>
        <v>0.0</v>
      </c>
      <c r="N413" s="203">
        <f>IF(N$412=0,0,N305*N331/N$412*PctPerUnit)</f>
        <v>0.0</v>
      </c>
      <c r="O413" s="203">
        <f>IF(O$412=0,0,O305*O331/O$412*PctPerUnit)</f>
        <v>0.0</v>
      </c>
      <c r="P413" s="203">
        <f>IF(P$412=0,0,P305*P331/P$412*PctPerUnit)</f>
        <v>0.0</v>
      </c>
      <c r="Q413" s="203">
        <f>IF(Q$412=0,0,Q305*Q331/Q$412*PctPerUnit)</f>
        <v>0.0</v>
      </c>
      <c r="R413" s="203">
        <f>IF(R$412=0,0,R305*R331/R$412*PctPerUnit)</f>
        <v>0.0</v>
      </c>
      <c r="S413" s="203">
        <f>IF(S$412=0,0,S305*S331/S$412*PctPerUnit)</f>
        <v>0.0</v>
      </c>
      <c r="T413" s="203">
        <f>IF(T$412=0,0,T305*T331/T$412*PctPerUnit)</f>
        <v>0.0</v>
      </c>
      <c r="U413" s="203">
        <f>IF(U$412=0,0,U305*U331/U$412*PctPerUnit)</f>
        <v>0.0</v>
      </c>
      <c r="V413" s="203">
        <f>IF(V$412=0,0,V305*V331/V$412*PctPerUnit)</f>
        <v>0.0</v>
      </c>
      <c r="W413" s="207" t="str">
        <f>IF(X$5=K$5,SUM(Y413:AI413)-SUM(L413:V413),"")</f>
        <v/>
      </c>
      <c r="X413" s="9" t="str">
        <f>LOWER(CtryCode)&amp;".distn."&amp;$A413&amp;IF($B413="","","."&amp;$B413)&amp;IF($C413="","",".dec."&amp;$C413)&amp;"."&amp;X$5</f>
        <v>egy.distn.pctrev_comp.dec.ove.2</v>
      </c>
      <c r="Z413" s="203">
        <f>IF(Z$412=0,0,Z305*Z331/Z$412*PctPerUnit)</f>
        <v>4.815081863341982</v>
      </c>
      <c r="AA413" s="203">
        <f>IF(AA$412=0,0,AA305*AA331/AA$412*PctPerUnit)</f>
        <v>5.49984057097089</v>
      </c>
      <c r="AB413" s="203">
        <f>IF(AB$412=0,0,AB305*AB331/AB$412*PctPerUnit)</f>
        <v>7.409944288010063</v>
      </c>
      <c r="AC413" s="203">
        <f>IF(AC$412=0,0,AC305*AC331/AC$412*PctPerUnit)</f>
        <v>7.361154798660455</v>
      </c>
      <c r="AD413" s="203">
        <f>IF(AD$412=0,0,AD305*AD331/AD$412*PctPerUnit)</f>
        <v>7.945270030508072</v>
      </c>
      <c r="AE413" s="203">
        <f>IF(AE$412=0,0,AE305*AE331/AE$412*PctPerUnit)</f>
        <v>9.185757126006832</v>
      </c>
      <c r="AF413" s="203">
        <f>IF(AF$412=0,0,AF305*AF331/AF$412*PctPerUnit)</f>
        <v>11.076592592319964</v>
      </c>
      <c r="AG413" s="203">
        <f>IF(AG$412=0,0,AG305*AG331/AG$412*PctPerUnit)</f>
        <v>13.34453880226648</v>
      </c>
      <c r="AH413" s="203">
        <f>IF(AH$412=0,0,AH305*AH331/AH$412*PctPerUnit)</f>
        <v>13.955691525101056</v>
      </c>
      <c r="AI413" s="203">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23">
        <f>SUMPRODUCT(M302:V302,M328:V328)</f>
        <v>0.0</v>
      </c>
      <c r="M414" s="224">
        <f>L414</f>
        <v>0.0</v>
      </c>
      <c r="N414" s="224">
        <f>M414</f>
        <v>0.0</v>
      </c>
      <c r="O414" s="224">
        <f>N414</f>
        <v>0.0</v>
      </c>
      <c r="P414" s="224">
        <f>O414</f>
        <v>0.0</v>
      </c>
      <c r="Q414" s="224">
        <f>P414</f>
        <v>0.0</v>
      </c>
      <c r="R414" s="224">
        <f>Q414</f>
        <v>0.0</v>
      </c>
      <c r="S414" s="224">
        <f>R414</f>
        <v>0.0</v>
      </c>
      <c r="T414" s="224">
        <f>S414</f>
        <v>0.0</v>
      </c>
      <c r="U414" s="224">
        <f>T414</f>
        <v>0.0</v>
      </c>
      <c r="V414" s="224">
        <f>U414</f>
        <v>0.0</v>
      </c>
      <c r="W414" s="207" t="str">
        <f>IF(X$5=K$5,SUM(Y414:AI414)-SUM(L414:V414),"")</f>
        <v/>
      </c>
      <c r="X414" s="9" t="str">
        <f>LOWER(CtryCode)&amp;".distn."&amp;$A414&amp;IF($B414="","","."&amp;$B414)&amp;IF($C414="","",".dec."&amp;$C414)&amp;"."&amp;X$5</f>
        <v>egy.distn.compden.dec.urb.2</v>
      </c>
      <c r="Y414" s="223">
        <f>SUMPRODUCT(Z302:AI302,Z328:AI328)</f>
        <v>-6222771517214.088</v>
      </c>
      <c r="Z414" s="224">
        <f>Y414</f>
        <v>-6222771517214.088</v>
      </c>
      <c r="AA414" s="224">
        <f>Z414</f>
        <v>-6222771517214.088</v>
      </c>
      <c r="AB414" s="224">
        <f>AA414</f>
        <v>-6222771517214.088</v>
      </c>
      <c r="AC414" s="224">
        <f>AB414</f>
        <v>-6222771517214.088</v>
      </c>
      <c r="AD414" s="224">
        <f>AC414</f>
        <v>-6222771517214.088</v>
      </c>
      <c r="AE414" s="224">
        <f>AD414</f>
        <v>-6222771517214.088</v>
      </c>
      <c r="AF414" s="224">
        <f>AE414</f>
        <v>-6222771517214.088</v>
      </c>
      <c r="AG414" s="224">
        <f>AF414</f>
        <v>-6222771517214.088</v>
      </c>
      <c r="AH414" s="224">
        <f>AG414</f>
        <v>-6222771517214.088</v>
      </c>
      <c r="AI414" s="224">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203">
        <f>IF(M$414=0,0,M302*M328/M$414*PctPerUnit)</f>
        <v>0.0</v>
      </c>
      <c r="N415" s="203">
        <f>IF(N$414=0,0,N302*N328/N$414*PctPerUnit)</f>
        <v>0.0</v>
      </c>
      <c r="O415" s="203">
        <f>IF(O$414=0,0,O302*O328/O$414*PctPerUnit)</f>
        <v>0.0</v>
      </c>
      <c r="P415" s="203">
        <f>IF(P$414=0,0,P302*P328/P$414*PctPerUnit)</f>
        <v>0.0</v>
      </c>
      <c r="Q415" s="203">
        <f>IF(Q$414=0,0,Q302*Q328/Q$414*PctPerUnit)</f>
        <v>0.0</v>
      </c>
      <c r="R415" s="203">
        <f>IF(R$414=0,0,R302*R328/R$414*PctPerUnit)</f>
        <v>0.0</v>
      </c>
      <c r="S415" s="203">
        <f>IF(S$414=0,0,S302*S328/S$414*PctPerUnit)</f>
        <v>0.0</v>
      </c>
      <c r="T415" s="203">
        <f>IF(T$414=0,0,T302*T328/T$414*PctPerUnit)</f>
        <v>0.0</v>
      </c>
      <c r="U415" s="203">
        <f>IF(U$414=0,0,U302*U328/U$414*PctPerUnit)</f>
        <v>0.0</v>
      </c>
      <c r="V415" s="203">
        <f>IF(V$414=0,0,V302*V328/V$414*PctPerUnit)</f>
        <v>0.0</v>
      </c>
      <c r="W415" s="207" t="str">
        <f>IF(X$5=K$5,SUM(Y415:AI415)-SUM(L415:V415),"")</f>
        <v/>
      </c>
      <c r="X415" s="9" t="str">
        <f>LOWER(CtryCode)&amp;".distn."&amp;$A415&amp;IF($B415="","","."&amp;$B415)&amp;IF($C415="","",".dec."&amp;$C415)&amp;"."&amp;X$5</f>
        <v>egy.distn.pctrev_comp.dec.urb.2</v>
      </c>
      <c r="Z415" s="203">
        <f>IF(Z$414=0,0,Z302*Z328/Z$414*PctPerUnit)</f>
        <v>4.596242858668532</v>
      </c>
      <c r="AA415" s="203">
        <f>IF(AA$414=0,0,AA302*AA328/AA$414*PctPerUnit)</f>
        <v>5.492292103829355</v>
      </c>
      <c r="AB415" s="203">
        <f>IF(AB$414=0,0,AB302*AB328/AB$414*PctPerUnit)</f>
        <v>6.36178580846831</v>
      </c>
      <c r="AC415" s="203">
        <f>IF(AC$414=0,0,AC302*AC328/AC$414*PctPerUnit)</f>
        <v>6.604873222209215</v>
      </c>
      <c r="AD415" s="203">
        <f>IF(AD$414=0,0,AD302*AD328/AD$414*PctPerUnit)</f>
        <v>8.755935923675366</v>
      </c>
      <c r="AE415" s="203">
        <f>IF(AE$414=0,0,AE302*AE328/AE$414*PctPerUnit)</f>
        <v>8.615729035254319</v>
      </c>
      <c r="AF415" s="203">
        <f>IF(AF$414=0,0,AF302*AF328/AF$414*PctPerUnit)</f>
        <v>10.781020373844955</v>
      </c>
      <c r="AG415" s="203">
        <f>IF(AG$414=0,0,AG302*AG328/AG$414*PctPerUnit)</f>
        <v>11.628254574866691</v>
      </c>
      <c r="AH415" s="203">
        <f>IF(AH$414=0,0,AH302*AH328/AH$414*PctPerUnit)</f>
        <v>14.473701867043465</v>
      </c>
      <c r="AI415" s="203">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23">
        <f>SUMPRODUCT(M303:V303,M329:V329)</f>
        <v>0.0</v>
      </c>
      <c r="M416" s="224">
        <f>L416</f>
        <v>0.0</v>
      </c>
      <c r="N416" s="224">
        <f>M416</f>
        <v>0.0</v>
      </c>
      <c r="O416" s="224">
        <f>N416</f>
        <v>0.0</v>
      </c>
      <c r="P416" s="224">
        <f>O416</f>
        <v>0.0</v>
      </c>
      <c r="Q416" s="224">
        <f>P416</f>
        <v>0.0</v>
      </c>
      <c r="R416" s="224">
        <f>Q416</f>
        <v>0.0</v>
      </c>
      <c r="S416" s="224">
        <f>R416</f>
        <v>0.0</v>
      </c>
      <c r="T416" s="224">
        <f>S416</f>
        <v>0.0</v>
      </c>
      <c r="U416" s="224">
        <f>T416</f>
        <v>0.0</v>
      </c>
      <c r="V416" s="224">
        <f>U416</f>
        <v>0.0</v>
      </c>
      <c r="W416" s="207" t="str">
        <f>IF(X$5=K$5,SUM(Y416:AI416)-SUM(L416:V416),"")</f>
        <v/>
      </c>
      <c r="X416" s="9" t="str">
        <f>LOWER(CtryCode)&amp;".distn."&amp;$A416&amp;IF($B416="","","."&amp;$B416)&amp;IF($C416="","",".dec."&amp;$C416)&amp;"."&amp;X$5</f>
        <v>egy.distn.compden.dec.rur.2</v>
      </c>
      <c r="Y416" s="223">
        <f>SUMPRODUCT(Z303:AI303,Z329:AI329)</f>
        <v>-6313391129648.969</v>
      </c>
      <c r="Z416" s="224">
        <f>Y416</f>
        <v>-6313391129648.969</v>
      </c>
      <c r="AA416" s="224">
        <f>Z416</f>
        <v>-6313391129648.969</v>
      </c>
      <c r="AB416" s="224">
        <f>AA416</f>
        <v>-6313391129648.969</v>
      </c>
      <c r="AC416" s="224">
        <f>AB416</f>
        <v>-6313391129648.969</v>
      </c>
      <c r="AD416" s="224">
        <f>AC416</f>
        <v>-6313391129648.969</v>
      </c>
      <c r="AE416" s="224">
        <f>AD416</f>
        <v>-6313391129648.969</v>
      </c>
      <c r="AF416" s="224">
        <f>AE416</f>
        <v>-6313391129648.969</v>
      </c>
      <c r="AG416" s="224">
        <f>AF416</f>
        <v>-6313391129648.969</v>
      </c>
      <c r="AH416" s="224">
        <f>AG416</f>
        <v>-6313391129648.969</v>
      </c>
      <c r="AI416" s="224">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203">
        <f>IF(M$416=0,0,M303*M329/M$416*PctPerUnit)</f>
        <v>0.0</v>
      </c>
      <c r="N417" s="203">
        <f>IF(N$416=0,0,N303*N329/N$416*PctPerUnit)</f>
        <v>0.0</v>
      </c>
      <c r="O417" s="203">
        <f>IF(O$416=0,0,O303*O329/O$416*PctPerUnit)</f>
        <v>0.0</v>
      </c>
      <c r="P417" s="203">
        <f>IF(P$416=0,0,P303*P329/P$416*PctPerUnit)</f>
        <v>0.0</v>
      </c>
      <c r="Q417" s="203">
        <f>IF(Q$416=0,0,Q303*Q329/Q$416*PctPerUnit)</f>
        <v>0.0</v>
      </c>
      <c r="R417" s="203">
        <f>IF(R$416=0,0,R303*R329/R$416*PctPerUnit)</f>
        <v>0.0</v>
      </c>
      <c r="S417" s="203">
        <f>IF(S$416=0,0,S303*S329/S$416*PctPerUnit)</f>
        <v>0.0</v>
      </c>
      <c r="T417" s="203">
        <f>IF(T$416=0,0,T303*T329/T$416*PctPerUnit)</f>
        <v>0.0</v>
      </c>
      <c r="U417" s="203">
        <f>IF(U$416=0,0,U303*U329/U$416*PctPerUnit)</f>
        <v>0.0</v>
      </c>
      <c r="V417" s="203">
        <f>IF(V$416=0,0,V303*V329/V$416*PctPerUnit)</f>
        <v>0.0</v>
      </c>
      <c r="W417" s="207" t="str">
        <f>IF(X$5=K$5,SUM(Y417:AI417)-SUM(L417:V417),"")</f>
        <v/>
      </c>
      <c r="X417" s="9" t="str">
        <f>LOWER(CtryCode)&amp;".distn."&amp;$A417&amp;IF($B417="","","."&amp;$B417)&amp;IF($C417="","",".dec."&amp;$C417)&amp;"."&amp;X$5</f>
        <v>egy.distn.pctrev_comp.dec.rur.2</v>
      </c>
      <c r="Z417" s="203">
        <f>IF(Z$416=0,0,Z303*Z329/Z$416*PctPerUnit)</f>
        <v>5.223899917715944</v>
      </c>
      <c r="AA417" s="203">
        <f>IF(AA$416=0,0,AA303*AA329/AA$416*PctPerUnit)</f>
        <v>5.581495185917036</v>
      </c>
      <c r="AB417" s="203">
        <f>IF(AB$416=0,0,AB303*AB329/AB$416*PctPerUnit)</f>
        <v>6.8881848769792935</v>
      </c>
      <c r="AC417" s="203">
        <f>IF(AC$416=0,0,AC303*AC329/AC$416*PctPerUnit)</f>
        <v>7.430670263472633</v>
      </c>
      <c r="AD417" s="203">
        <f>IF(AD$416=0,0,AD303*AD329/AD$416*PctPerUnit)</f>
        <v>8.140468044369086</v>
      </c>
      <c r="AE417" s="203">
        <f>IF(AE$416=0,0,AE303*AE329/AE$416*PctPerUnit)</f>
        <v>9.077660357420411</v>
      </c>
      <c r="AF417" s="203">
        <f>IF(AF$416=0,0,AF303*AF329/AF$416*PctPerUnit)</f>
        <v>10.516072385344707</v>
      </c>
      <c r="AG417" s="203">
        <f>IF(AG$416=0,0,AG303*AG329/AG$416*PctPerUnit)</f>
        <v>11.60366309437848</v>
      </c>
      <c r="AH417" s="203">
        <f>IF(AH$416=0,0,AH303*AH329/AH$416*PctPerUnit)</f>
        <v>12.974069926030085</v>
      </c>
      <c r="AI417" s="203">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8">
        <f>M331*(1+M305/PctPerUnit)</f>
        <v>347604223750.0759</v>
      </c>
      <c r="N420" s="218">
        <f>N331*(1+N305/PctPerUnit)</f>
        <v>435211028821.8013</v>
      </c>
      <c r="O420" s="218">
        <f>O331*(1+O305/PctPerUnit)</f>
        <v>611217278193.0449</v>
      </c>
      <c r="P420" s="218">
        <f>P331*(1+P305/PctPerUnit)</f>
        <v>655357444410.5137</v>
      </c>
      <c r="Q420" s="218">
        <f>Q331*(1+Q305/PctPerUnit)</f>
        <v>705152307297.3392</v>
      </c>
      <c r="R420" s="218">
        <f>R331*(1+R305/PctPerUnit)</f>
        <v>824159892463.1056</v>
      </c>
      <c r="S420" s="218">
        <f>S331*(1+S305/PctPerUnit)</f>
        <v>961869164245.4373</v>
      </c>
      <c r="T420" s="218">
        <f>T331*(1+T305/PctPerUnit)</f>
        <v>1155257263141.3008</v>
      </c>
      <c r="U420" s="218">
        <f>U331*(1+U305/PctPerUnit)</f>
        <v>1263383731192.2407</v>
      </c>
      <c r="V420" s="218">
        <f>V331*(1+V305/PctPerUnit)</f>
        <v>1695909796282.2305</v>
      </c>
      <c r="W420" s="207" t="str">
        <f>IF(X$5=K$5,SUM(Y420:AI420)-SUM(L420:V420),"")</f>
        <v/>
      </c>
      <c r="X420" s="9" t="str">
        <f>LOWER(CtryCode)&amp;".distn."&amp;$A420&amp;IF($B420="","","."&amp;$B420)&amp;IF($C420="","",".dec."&amp;$C420)&amp;"."&amp;X$5</f>
        <v>egy.distn.postx.dec.ove.2</v>
      </c>
      <c r="Z420" s="225">
        <f>DPOST(Z331,Z305)</f>
        <v>341484103085.8444</v>
      </c>
      <c r="AA420" s="225">
        <f>DPOST(AA331,AA305)</f>
        <v>428220558278.6866</v>
      </c>
      <c r="AB420" s="225">
        <f>DPOST(AB331,AB305)</f>
        <v>601799005680.7726</v>
      </c>
      <c r="AC420" s="225">
        <f>DPOST(AC331,AC305)</f>
        <v>646001184875.4742</v>
      </c>
      <c r="AD420" s="225">
        <f>DPOST(AD331,AD305)</f>
        <v>695053618910.1677</v>
      </c>
      <c r="AE420" s="225">
        <f>DPOST(AE331,AE305)</f>
        <v>812484505917.4514</v>
      </c>
      <c r="AF420" s="225">
        <f>DPOST(AF331,AF305)</f>
        <v>947790466284.0115</v>
      </c>
      <c r="AG420" s="225">
        <f>DPOST(AG331,AG305)</f>
        <v>1138295934134.5896</v>
      </c>
      <c r="AH420" s="225">
        <f>DPOST(AH331,AH305)</f>
        <v>1245645607831.0044</v>
      </c>
      <c r="AI420" s="225">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8">
        <f>M331*(1+M447/PctPerUnit)</f>
        <v>347604223750.0759</v>
      </c>
      <c r="N421" s="218">
        <f>N331*(1+N447/PctPerUnit)</f>
        <v>435211028821.8013</v>
      </c>
      <c r="O421" s="218">
        <f>O331*(1+O447/PctPerUnit)</f>
        <v>611217278193.0449</v>
      </c>
      <c r="P421" s="218">
        <f>P331*(1+P447/PctPerUnit)</f>
        <v>655357444410.5137</v>
      </c>
      <c r="Q421" s="218">
        <f>Q331*(1+Q447/PctPerUnit)</f>
        <v>705152307297.3392</v>
      </c>
      <c r="R421" s="218">
        <f>R331*(1+R447/PctPerUnit)</f>
        <v>824159892463.1056</v>
      </c>
      <c r="S421" s="218">
        <f>S331*(1+S447/PctPerUnit)</f>
        <v>961869164245.4373</v>
      </c>
      <c r="T421" s="218">
        <f>T331*(1+T447/PctPerUnit)</f>
        <v>1155257263141.3008</v>
      </c>
      <c r="U421" s="218">
        <f>U331*(1+U447/PctPerUnit)</f>
        <v>1263383731192.2407</v>
      </c>
      <c r="V421" s="218">
        <f>V331*(1+V447/PctPerUnit)</f>
        <v>1695909796282.2305</v>
      </c>
      <c r="W421" s="207" t="str">
        <f>IF(X$5=K$5,SUM(Y421:AI421)-SUM(L421:V421),"")</f>
        <v/>
      </c>
      <c r="X421" s="9" t="str">
        <f>LOWER(CtryCode)&amp;".distn."&amp;$A421&amp;IF($B421="","","."&amp;$B421)&amp;IF($C421="","",".dec."&amp;$C421)&amp;"."&amp;X$5</f>
        <v>egy.distn.posti.dec.ove.2</v>
      </c>
      <c r="Z421" s="225">
        <f>DPOST(Z331,Z447)</f>
        <v>356098844158.2422</v>
      </c>
      <c r="AA421" s="225">
        <f>DPOST(AA331,AA447)</f>
        <v>441178441244.8883</v>
      </c>
      <c r="AB421" s="225">
        <f>DPOST(AB331,AB447)</f>
        <v>613259827229.9214</v>
      </c>
      <c r="AC421" s="225">
        <f>DPOST(AC331,AC447)</f>
        <v>655778532290.4197</v>
      </c>
      <c r="AD421" s="225">
        <f>DPOST(AD331,AD447)</f>
        <v>702292670946.376</v>
      </c>
      <c r="AE421" s="225">
        <f>DPOST(AE331,AE447)</f>
        <v>817504258991.7241</v>
      </c>
      <c r="AF421" s="225">
        <f>DPOST(AF331,AF447)</f>
        <v>951678360276.748</v>
      </c>
      <c r="AG421" s="225">
        <f>DPOST(AG331,AG447)</f>
        <v>1141877307902.443</v>
      </c>
      <c r="AH421" s="225">
        <f>DPOST(AH331,AH447)</f>
        <v>1250205113011.063</v>
      </c>
      <c r="AI421" s="225">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7"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7"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7"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8">
        <f>M328*(1+M302/PctPerUnit)</f>
        <v>179105319449.8824</v>
      </c>
      <c r="N425" s="218">
        <f>N328*(1+N302/PctPerUnit)</f>
        <v>243269189134.69876</v>
      </c>
      <c r="O425" s="218">
        <f>O328*(1+O302/PctPerUnit)</f>
        <v>284849198869.7397</v>
      </c>
      <c r="P425" s="218">
        <f>P328*(1+P302/PctPerUnit)</f>
        <v>310498547778.4626</v>
      </c>
      <c r="Q425" s="218">
        <f>Q328*(1+Q302/PctPerUnit)</f>
        <v>420023235753.0786</v>
      </c>
      <c r="R425" s="218">
        <f>R328*(1+R302/PctPerUnit)</f>
        <v>407455409984.9871</v>
      </c>
      <c r="S425" s="218">
        <f>S328*(1+S302/PctPerUnit)</f>
        <v>468753882092.82587</v>
      </c>
      <c r="T425" s="218">
        <f>T328*(1+T302/PctPerUnit)</f>
        <v>545578732824.2575</v>
      </c>
      <c r="U425" s="218">
        <f>U328*(1+U302/PctPerUnit)</f>
        <v>653956368327.6941</v>
      </c>
      <c r="V425" s="218">
        <f>V328*(1+V302/PctPerUnit)</f>
        <v>1014038474031.4927</v>
      </c>
      <c r="W425" s="207" t="str">
        <f>IF(X$5=K$5,SUM(Y425:AI425)-SUM(L425:V425),"")</f>
        <v/>
      </c>
      <c r="X425" s="9" t="str">
        <f>LOWER(CtryCode)&amp;".distn."&amp;$A425&amp;IF($B425="","","."&amp;$B425)&amp;IF($C425="","",".dec."&amp;$C425)&amp;"."&amp;X$5</f>
        <v>egy.distn.postx.dec.urb.2</v>
      </c>
      <c r="Z425" s="225">
        <f>DPOST(Z328,Z302)</f>
        <v>176245182535.17026</v>
      </c>
      <c r="AA425" s="225">
        <f>DPOST(AA328,AA302)</f>
        <v>239851461247.90585</v>
      </c>
      <c r="AB425" s="225">
        <f>DPOST(AB328,AB302)</f>
        <v>280890404916.9844</v>
      </c>
      <c r="AC425" s="225">
        <f>DPOST(AC328,AC302)</f>
        <v>306388486082.26526</v>
      </c>
      <c r="AD425" s="225">
        <f>DPOST(AD328,AD302)</f>
        <v>414574616885.83875</v>
      </c>
      <c r="AE425" s="225">
        <f>DPOST(AE328,AE302)</f>
        <v>402094038660.92566</v>
      </c>
      <c r="AF425" s="225">
        <f>DPOST(AF328,AF302)</f>
        <v>462045099441.93915</v>
      </c>
      <c r="AG425" s="225">
        <f>DPOST(AG328,AG302)</f>
        <v>538342735687.918</v>
      </c>
      <c r="AH425" s="225">
        <f>DPOST(AH328,AH302)</f>
        <v>644949714355.0055</v>
      </c>
      <c r="AI425" s="225">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8">
        <f>M328*(1+M444/PctPerUnit)</f>
        <v>179105319449.8824</v>
      </c>
      <c r="N426" s="218">
        <f>N328*(1+N444/PctPerUnit)</f>
        <v>243269189134.69876</v>
      </c>
      <c r="O426" s="218">
        <f>O328*(1+O444/PctPerUnit)</f>
        <v>284849198869.7397</v>
      </c>
      <c r="P426" s="218">
        <f>P328*(1+P444/PctPerUnit)</f>
        <v>310498547778.4626</v>
      </c>
      <c r="Q426" s="218">
        <f>Q328*(1+Q444/PctPerUnit)</f>
        <v>420023235753.0786</v>
      </c>
      <c r="R426" s="218">
        <f>R328*(1+R444/PctPerUnit)</f>
        <v>407455409984.9871</v>
      </c>
      <c r="S426" s="218">
        <f>S328*(1+S444/PctPerUnit)</f>
        <v>468753882092.82587</v>
      </c>
      <c r="T426" s="218">
        <f>T328*(1+T444/PctPerUnit)</f>
        <v>545578732824.2575</v>
      </c>
      <c r="U426" s="218">
        <f>U328*(1+U444/PctPerUnit)</f>
        <v>653956368327.6941</v>
      </c>
      <c r="V426" s="218">
        <f>V328*(1+V444/PctPerUnit)</f>
        <v>1014038474031.4927</v>
      </c>
      <c r="W426" s="207" t="str">
        <f>IF(X$5=K$5,SUM(Y426:AI426)-SUM(L426:V426),"")</f>
        <v/>
      </c>
      <c r="X426" s="9" t="str">
        <f>LOWER(CtryCode)&amp;".distn."&amp;$A426&amp;IF($B426="","","."&amp;$B426)&amp;IF($C426="","",".dec."&amp;$C426)&amp;"."&amp;X$5</f>
        <v>egy.distn.posti.dec.urb.2</v>
      </c>
      <c r="Z426" s="225">
        <f>DPOST(Z328,Z444)</f>
        <v>181224269934.23837</v>
      </c>
      <c r="AA426" s="225">
        <f>DPOST(AA328,AA444)</f>
        <v>243807821715.20276</v>
      </c>
      <c r="AB426" s="225">
        <f>DPOST(AB328,AB444)</f>
        <v>283393024226.1614</v>
      </c>
      <c r="AC426" s="225">
        <f>DPOST(AC328,AC444)</f>
        <v>310632115882.10767</v>
      </c>
      <c r="AD426" s="225">
        <f>DPOST(AD328,AD444)</f>
        <v>416168488959.4901</v>
      </c>
      <c r="AE426" s="225">
        <f>DPOST(AE328,AE444)</f>
        <v>404442838932.072</v>
      </c>
      <c r="AF426" s="225">
        <f>DPOST(AF328,AF444)</f>
        <v>463735120023.1481</v>
      </c>
      <c r="AG426" s="225">
        <f>DPOST(AG328,AG444)</f>
        <v>539600452226.91125</v>
      </c>
      <c r="AH426" s="225">
        <f>DPOST(AH328,AH444)</f>
        <v>645942366984.8616</v>
      </c>
      <c r="AI426" s="225">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7"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7"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7"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8">
        <f>M329*(1+M303/PctPerUnit)</f>
        <v>182412947964.83932</v>
      </c>
      <c r="N430" s="218">
        <f>N329*(1+N303/PctPerUnit)</f>
        <v>217671969195.48758</v>
      </c>
      <c r="O430" s="218">
        <f>O329*(1+O303/PctPerUnit)</f>
        <v>280277023438.82477</v>
      </c>
      <c r="P430" s="218">
        <f>P329*(1+P303/PctPerUnit)</f>
        <v>296239560503.0448</v>
      </c>
      <c r="Q430" s="218">
        <f>Q329*(1+Q303/PctPerUnit)</f>
        <v>334618902529.576</v>
      </c>
      <c r="R430" s="218">
        <f>R329*(1+R303/PctPerUnit)</f>
        <v>385889668631.51935</v>
      </c>
      <c r="S430" s="218">
        <f>S329*(1+S303/PctPerUnit)</f>
        <v>462943413890.86145</v>
      </c>
      <c r="T430" s="218">
        <f>T329*(1+T303/PctPerUnit)</f>
        <v>476245702558.2531</v>
      </c>
      <c r="U430" s="218">
        <f>U329*(1+U303/PctPerUnit)</f>
        <v>531211579783.1203</v>
      </c>
      <c r="V430" s="218">
        <f>V329*(1+V303/PctPerUnit)</f>
        <v>883929403281.124</v>
      </c>
      <c r="W430" s="207" t="str">
        <f>IF(X$5=K$5,SUM(Y430:AI430)-SUM(L430:V430),"")</f>
        <v/>
      </c>
      <c r="X430" s="9" t="str">
        <f>LOWER(CtryCode)&amp;".distn."&amp;$A430&amp;IF($B430="","","."&amp;$B430)&amp;IF($C430="","",".dec."&amp;$C430)&amp;"."&amp;X$5</f>
        <v>egy.distn.postx.dec.rur.2</v>
      </c>
      <c r="Z430" s="225">
        <f>DPOST(Z329,Z303)</f>
        <v>179114895624.57114</v>
      </c>
      <c r="AA430" s="225">
        <f>DPOST(AA329,AA303)</f>
        <v>214148152975.79288</v>
      </c>
      <c r="AB430" s="225">
        <f>DPOST(AB329,AB303)</f>
        <v>275928242908.6544</v>
      </c>
      <c r="AC430" s="225">
        <f>DPOST(AC329,AC303)</f>
        <v>291548287730.1693</v>
      </c>
      <c r="AD430" s="225">
        <f>DPOST(AD329,AD303)</f>
        <v>329479506655.32495</v>
      </c>
      <c r="AE430" s="225">
        <f>DPOST(AE329,AE303)</f>
        <v>380158586593.66895</v>
      </c>
      <c r="AF430" s="225">
        <f>DPOST(AF329,AF303)</f>
        <v>456304206079.22327</v>
      </c>
      <c r="AG430" s="225">
        <f>DPOST(AG329,AG303)</f>
        <v>468919856193.1047</v>
      </c>
      <c r="AH430" s="225">
        <f>DPOST(AH329,AH303)</f>
        <v>523020541984.47595</v>
      </c>
      <c r="AI430" s="225">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8">
        <f>M329*(1+M445/PctPerUnit)</f>
        <v>182412947964.83932</v>
      </c>
      <c r="N431" s="218">
        <f>N329*(1+N445/PctPerUnit)</f>
        <v>217671969195.48758</v>
      </c>
      <c r="O431" s="218">
        <f>O329*(1+O445/PctPerUnit)</f>
        <v>280277023438.82477</v>
      </c>
      <c r="P431" s="218">
        <f>P329*(1+P445/PctPerUnit)</f>
        <v>296239560503.0448</v>
      </c>
      <c r="Q431" s="218">
        <f>Q329*(1+Q445/PctPerUnit)</f>
        <v>334618902529.576</v>
      </c>
      <c r="R431" s="218">
        <f>R329*(1+R445/PctPerUnit)</f>
        <v>385889668631.51935</v>
      </c>
      <c r="S431" s="218">
        <f>S329*(1+S445/PctPerUnit)</f>
        <v>462943413890.86145</v>
      </c>
      <c r="T431" s="218">
        <f>T329*(1+T445/PctPerUnit)</f>
        <v>476245702558.2531</v>
      </c>
      <c r="U431" s="218">
        <f>U329*(1+U445/PctPerUnit)</f>
        <v>531211579783.1203</v>
      </c>
      <c r="V431" s="218">
        <f>V329*(1+V445/PctPerUnit)</f>
        <v>883929403281.124</v>
      </c>
      <c r="W431" s="207" t="str">
        <f>IF(X$5=K$5,SUM(Y431:AI431)-SUM(L431:V431),"")</f>
        <v/>
      </c>
      <c r="X431" s="9" t="str">
        <f>LOWER(CtryCode)&amp;".distn."&amp;$A431&amp;IF($B431="","","."&amp;$B431)&amp;IF($C431="","",".dec."&amp;$C431)&amp;"."&amp;X$5</f>
        <v>egy.distn.posti.dec.rur.2</v>
      </c>
      <c r="Z431" s="225">
        <f>DPOST(Z329,Z445)</f>
        <v>188008873191.97382</v>
      </c>
      <c r="AA431" s="225">
        <f>DPOST(AA329,AA445)</f>
        <v>222335416717.20355</v>
      </c>
      <c r="AB431" s="225">
        <f>DPOST(AB329,AB445)</f>
        <v>283926240263.9704</v>
      </c>
      <c r="AC431" s="225">
        <f>DPOST(AC329,AC445)</f>
        <v>297370900438.0484</v>
      </c>
      <c r="AD431" s="225">
        <f>DPOST(AD329,AD445)</f>
        <v>333034738398.23755</v>
      </c>
      <c r="AE431" s="225">
        <f>DPOST(AE329,AE445)</f>
        <v>384688760166.1712</v>
      </c>
      <c r="AF431" s="225">
        <f>DPOST(AF329,AF445)</f>
        <v>460296185821.561</v>
      </c>
      <c r="AG431" s="225">
        <f>DPOST(AG329,AG445)</f>
        <v>473197077837.4924</v>
      </c>
      <c r="AH431" s="225">
        <f>DPOST(AH329,AH445)</f>
        <v>527399693006.91315</v>
      </c>
      <c r="AI431" s="225">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7"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7"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7"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8">
        <f>(L423/L422-1)*PctPerUnit</f>
        <v>0.0</v>
      </c>
      <c r="M436" s="203">
        <f>L436</f>
        <v>0.0</v>
      </c>
      <c r="N436" s="203">
        <f>M436</f>
        <v>0.0</v>
      </c>
      <c r="O436" s="203">
        <f>N436</f>
        <v>0.0</v>
      </c>
      <c r="P436" s="203">
        <f>O436</f>
        <v>0.0</v>
      </c>
      <c r="Q436" s="203">
        <f>P436</f>
        <v>0.0</v>
      </c>
      <c r="R436" s="203">
        <f>Q436</f>
        <v>0.0</v>
      </c>
      <c r="S436" s="203">
        <f>R436</f>
        <v>0.0</v>
      </c>
      <c r="T436" s="203">
        <f>S436</f>
        <v>0.0</v>
      </c>
      <c r="U436" s="203">
        <f>T436</f>
        <v>0.0</v>
      </c>
      <c r="V436" s="203">
        <f>U436</f>
        <v>0.0</v>
      </c>
      <c r="W436" s="207" t="str">
        <f>IF(X$5=K$5,SUM(Y436:AI436)-SUM(L436:V436),"")</f>
        <v/>
      </c>
      <c r="X436" s="9" t="str">
        <f>LOWER(CtryCode)&amp;".distn."&amp;$A436&amp;IF($B436="","","."&amp;$B436)&amp;IF($C436="","",".dec."&amp;$C436)&amp;"."&amp;X$5</f>
        <v>egy.distn.pct_gini_norec.dec.ove.2</v>
      </c>
      <c r="Y436" s="208">
        <f>(Y423/Y422-1)*PctPerUnit</f>
        <v>0.10213928889160062</v>
      </c>
      <c r="Z436" s="203">
        <f>Y436</f>
        <v>0.10213928889160062</v>
      </c>
      <c r="AA436" s="203">
        <f>Z436</f>
        <v>0.10213928889160062</v>
      </c>
      <c r="AB436" s="203">
        <f>AA436</f>
        <v>0.10213928889160062</v>
      </c>
      <c r="AC436" s="203">
        <f>AB436</f>
        <v>0.10213928889160062</v>
      </c>
      <c r="AD436" s="203">
        <f>AC436</f>
        <v>0.10213928889160062</v>
      </c>
      <c r="AE436" s="203">
        <f>AD436</f>
        <v>0.10213928889160062</v>
      </c>
      <c r="AF436" s="203">
        <f>AE436</f>
        <v>0.10213928889160062</v>
      </c>
      <c r="AG436" s="203">
        <f>AF436</f>
        <v>0.10213928889160062</v>
      </c>
      <c r="AH436" s="203">
        <f>AG436</f>
        <v>0.10213928889160062</v>
      </c>
      <c r="AI436" s="203">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8">
        <f>(L424/L422-1)*PctPerUnit</f>
        <v>0.0</v>
      </c>
      <c r="M437" s="203">
        <f>L437</f>
        <v>0.0</v>
      </c>
      <c r="N437" s="203">
        <f>M437</f>
        <v>0.0</v>
      </c>
      <c r="O437" s="203">
        <f>N437</f>
        <v>0.0</v>
      </c>
      <c r="P437" s="203">
        <f>O437</f>
        <v>0.0</v>
      </c>
      <c r="Q437" s="203">
        <f>P437</f>
        <v>0.0</v>
      </c>
      <c r="R437" s="203">
        <f>Q437</f>
        <v>0.0</v>
      </c>
      <c r="S437" s="203">
        <f>R437</f>
        <v>0.0</v>
      </c>
      <c r="T437" s="203">
        <f>S437</f>
        <v>0.0</v>
      </c>
      <c r="U437" s="203">
        <f>T437</f>
        <v>0.0</v>
      </c>
      <c r="V437" s="203">
        <f>U437</f>
        <v>0.0</v>
      </c>
      <c r="W437" s="207" t="str">
        <f>IF(X$5=K$5,SUM(Y437:AI437)-SUM(L437:V437),"")</f>
        <v/>
      </c>
      <c r="X437" s="9" t="str">
        <f>LOWER(CtryCode)&amp;".distn."&amp;$A437&amp;IF($B437="","","."&amp;$B437)&amp;IF($C437="","",".dec."&amp;$C437)&amp;"."&amp;X$5</f>
        <v>egy.distn.pct_gini_rec.dec.ove.2</v>
      </c>
      <c r="Y437" s="208">
        <f>(Y424/Y422-1)*PctPerUnit</f>
        <v>-1.8212309876710187</v>
      </c>
      <c r="Z437" s="203">
        <f>Y437</f>
        <v>-1.8212309876710187</v>
      </c>
      <c r="AA437" s="203">
        <f>Z437</f>
        <v>-1.8212309876710187</v>
      </c>
      <c r="AB437" s="203">
        <f>AA437</f>
        <v>-1.8212309876710187</v>
      </c>
      <c r="AC437" s="203">
        <f>AB437</f>
        <v>-1.8212309876710187</v>
      </c>
      <c r="AD437" s="203">
        <f>AC437</f>
        <v>-1.8212309876710187</v>
      </c>
      <c r="AE437" s="203">
        <f>AD437</f>
        <v>-1.8212309876710187</v>
      </c>
      <c r="AF437" s="203">
        <f>AE437</f>
        <v>-1.8212309876710187</v>
      </c>
      <c r="AG437" s="203">
        <f>AF437</f>
        <v>-1.8212309876710187</v>
      </c>
      <c r="AH437" s="203">
        <f>AG437</f>
        <v>-1.8212309876710187</v>
      </c>
      <c r="AI437" s="203">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8">
        <f>(L428/L427-1)*PctPerUnit</f>
        <v>0.0</v>
      </c>
      <c r="M438" s="203">
        <f>L438</f>
        <v>0.0</v>
      </c>
      <c r="N438" s="203">
        <f>M438</f>
        <v>0.0</v>
      </c>
      <c r="O438" s="203">
        <f>N438</f>
        <v>0.0</v>
      </c>
      <c r="P438" s="203">
        <f>O438</f>
        <v>0.0</v>
      </c>
      <c r="Q438" s="203">
        <f>P438</f>
        <v>0.0</v>
      </c>
      <c r="R438" s="203">
        <f>Q438</f>
        <v>0.0</v>
      </c>
      <c r="S438" s="203">
        <f>R438</f>
        <v>0.0</v>
      </c>
      <c r="T438" s="203">
        <f>S438</f>
        <v>0.0</v>
      </c>
      <c r="U438" s="203">
        <f>T438</f>
        <v>0.0</v>
      </c>
      <c r="V438" s="203">
        <f>U438</f>
        <v>0.0</v>
      </c>
      <c r="W438" s="207" t="str">
        <f>IF(X$5=K$5,SUM(Y438:AI438)-SUM(L438:V438),"")</f>
        <v/>
      </c>
      <c r="X438" s="9" t="str">
        <f>LOWER(CtryCode)&amp;".distn."&amp;$A438&amp;IF($B438="","","."&amp;$B438)&amp;IF($C438="","",".dec."&amp;$C438)&amp;"."&amp;X$5</f>
        <v>egy.distn.pct_gini_norec.dec.urb.2</v>
      </c>
      <c r="Y438" s="208">
        <f>(Y428/Y427-1)*PctPerUnit</f>
        <v>0.014814700608245523</v>
      </c>
      <c r="Z438" s="203">
        <f>Y438</f>
        <v>0.014814700608245523</v>
      </c>
      <c r="AA438" s="203">
        <f>Z438</f>
        <v>0.014814700608245523</v>
      </c>
      <c r="AB438" s="203">
        <f>AA438</f>
        <v>0.014814700608245523</v>
      </c>
      <c r="AC438" s="203">
        <f>AB438</f>
        <v>0.014814700608245523</v>
      </c>
      <c r="AD438" s="203">
        <f>AC438</f>
        <v>0.014814700608245523</v>
      </c>
      <c r="AE438" s="203">
        <f>AD438</f>
        <v>0.014814700608245523</v>
      </c>
      <c r="AF438" s="203">
        <f>AE438</f>
        <v>0.014814700608245523</v>
      </c>
      <c r="AG438" s="203">
        <f>AF438</f>
        <v>0.014814700608245523</v>
      </c>
      <c r="AH438" s="203">
        <f>AG438</f>
        <v>0.014814700608245523</v>
      </c>
      <c r="AI438" s="203">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8">
        <f>(L429/L427-1)*PctPerUnit</f>
        <v>0.0</v>
      </c>
      <c r="M439" s="203">
        <f>L439</f>
        <v>0.0</v>
      </c>
      <c r="N439" s="203">
        <f>M439</f>
        <v>0.0</v>
      </c>
      <c r="O439" s="203">
        <f>N439</f>
        <v>0.0</v>
      </c>
      <c r="P439" s="203">
        <f>O439</f>
        <v>0.0</v>
      </c>
      <c r="Q439" s="203">
        <f>P439</f>
        <v>0.0</v>
      </c>
      <c r="R439" s="203">
        <f>Q439</f>
        <v>0.0</v>
      </c>
      <c r="S439" s="203">
        <f>R439</f>
        <v>0.0</v>
      </c>
      <c r="T439" s="203">
        <f>S439</f>
        <v>0.0</v>
      </c>
      <c r="U439" s="203">
        <f>T439</f>
        <v>0.0</v>
      </c>
      <c r="V439" s="203">
        <f>U439</f>
        <v>0.0</v>
      </c>
      <c r="W439" s="207" t="str">
        <f>IF(X$5=K$5,SUM(Y439:AI439)-SUM(L439:V439),"")</f>
        <v/>
      </c>
      <c r="X439" s="9" t="str">
        <f>LOWER(CtryCode)&amp;".distn."&amp;$A439&amp;IF($B439="","","."&amp;$B439)&amp;IF($C439="","",".dec."&amp;$C439)&amp;"."&amp;X$5</f>
        <v>egy.distn.pct_gini_rec.dec.urb.2</v>
      </c>
      <c r="Y439" s="208">
        <f>(Y429/Y427-1)*PctPerUnit</f>
        <v>-1.0916878852196055</v>
      </c>
      <c r="Z439" s="203">
        <f>Y439</f>
        <v>-1.0916878852196055</v>
      </c>
      <c r="AA439" s="203">
        <f>Z439</f>
        <v>-1.0916878852196055</v>
      </c>
      <c r="AB439" s="203">
        <f>AA439</f>
        <v>-1.0916878852196055</v>
      </c>
      <c r="AC439" s="203">
        <f>AB439</f>
        <v>-1.0916878852196055</v>
      </c>
      <c r="AD439" s="203">
        <f>AC439</f>
        <v>-1.0916878852196055</v>
      </c>
      <c r="AE439" s="203">
        <f>AD439</f>
        <v>-1.0916878852196055</v>
      </c>
      <c r="AF439" s="203">
        <f>AE439</f>
        <v>-1.0916878852196055</v>
      </c>
      <c r="AG439" s="203">
        <f>AF439</f>
        <v>-1.0916878852196055</v>
      </c>
      <c r="AH439" s="203">
        <f>AG439</f>
        <v>-1.0916878852196055</v>
      </c>
      <c r="AI439" s="203">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8">
        <f>(L433/L432-1)*PctPerUnit</f>
        <v>0.0</v>
      </c>
      <c r="M440" s="203">
        <f>L440</f>
        <v>0.0</v>
      </c>
      <c r="N440" s="203">
        <f>M440</f>
        <v>0.0</v>
      </c>
      <c r="O440" s="203">
        <f>N440</f>
        <v>0.0</v>
      </c>
      <c r="P440" s="203">
        <f>O440</f>
        <v>0.0</v>
      </c>
      <c r="Q440" s="203">
        <f>P440</f>
        <v>0.0</v>
      </c>
      <c r="R440" s="203">
        <f>Q440</f>
        <v>0.0</v>
      </c>
      <c r="S440" s="203">
        <f>R440</f>
        <v>0.0</v>
      </c>
      <c r="T440" s="203">
        <f>S440</f>
        <v>0.0</v>
      </c>
      <c r="U440" s="203">
        <f>T440</f>
        <v>0.0</v>
      </c>
      <c r="V440" s="203">
        <f>U440</f>
        <v>0.0</v>
      </c>
      <c r="W440" s="207" t="str">
        <f>IF(X$5=K$5,SUM(Y440:AI440)-SUM(L440:V440),"")</f>
        <v/>
      </c>
      <c r="X440" s="9" t="str">
        <f>LOWER(CtryCode)&amp;".distn."&amp;$A440&amp;IF($B440="","","."&amp;$B440)&amp;IF($C440="","",".dec."&amp;$C440)&amp;"."&amp;X$5</f>
        <v>egy.distn.pct_gini_norec.dec.rur.2</v>
      </c>
      <c r="Y440" s="208">
        <f>(Y433/Y432-1)*PctPerUnit</f>
        <v>0.035765840075674404</v>
      </c>
      <c r="Z440" s="203">
        <f>Y440</f>
        <v>0.035765840075674404</v>
      </c>
      <c r="AA440" s="203">
        <f>Z440</f>
        <v>0.035765840075674404</v>
      </c>
      <c r="AB440" s="203">
        <f>AA440</f>
        <v>0.035765840075674404</v>
      </c>
      <c r="AC440" s="203">
        <f>AB440</f>
        <v>0.035765840075674404</v>
      </c>
      <c r="AD440" s="203">
        <f>AC440</f>
        <v>0.035765840075674404</v>
      </c>
      <c r="AE440" s="203">
        <f>AD440</f>
        <v>0.035765840075674404</v>
      </c>
      <c r="AF440" s="203">
        <f>AE440</f>
        <v>0.035765840075674404</v>
      </c>
      <c r="AG440" s="203">
        <f>AF440</f>
        <v>0.035765840075674404</v>
      </c>
      <c r="AH440" s="203">
        <f>AG440</f>
        <v>0.035765840075674404</v>
      </c>
      <c r="AI440" s="203">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8">
        <f>(L434/L432-1)*PctPerUnit</f>
        <v>0.0</v>
      </c>
      <c r="M441" s="203">
        <f>L441</f>
        <v>0.0</v>
      </c>
      <c r="N441" s="203">
        <f>M441</f>
        <v>0.0</v>
      </c>
      <c r="O441" s="203">
        <f>N441</f>
        <v>0.0</v>
      </c>
      <c r="P441" s="203">
        <f>O441</f>
        <v>0.0</v>
      </c>
      <c r="Q441" s="203">
        <f>P441</f>
        <v>0.0</v>
      </c>
      <c r="R441" s="203">
        <f>Q441</f>
        <v>0.0</v>
      </c>
      <c r="S441" s="203">
        <f>R441</f>
        <v>0.0</v>
      </c>
      <c r="T441" s="203">
        <f>S441</f>
        <v>0.0</v>
      </c>
      <c r="U441" s="203">
        <f>T441</f>
        <v>0.0</v>
      </c>
      <c r="V441" s="203">
        <f>U441</f>
        <v>0.0</v>
      </c>
      <c r="W441" s="207" t="str">
        <f>IF(X$5=K$5,SUM(Y441:AI441)-SUM(L441:V441),"")</f>
        <v/>
      </c>
      <c r="X441" s="9" t="str">
        <f>LOWER(CtryCode)&amp;".distn."&amp;$A441&amp;IF($B441="","","."&amp;$B441)&amp;IF($C441="","",".dec."&amp;$C441)&amp;"."&amp;X$5</f>
        <v>egy.distn.pct_gini_rec.dec.rur.2</v>
      </c>
      <c r="Y441" s="208">
        <f>(Y434/Y432-1)*PctPerUnit</f>
        <v>-2.1459949940783374</v>
      </c>
      <c r="Z441" s="203">
        <f>Y441</f>
        <v>-2.1459949940783374</v>
      </c>
      <c r="AA441" s="203">
        <f>Z441</f>
        <v>-2.1459949940783374</v>
      </c>
      <c r="AB441" s="203">
        <f>AA441</f>
        <v>-2.1459949940783374</v>
      </c>
      <c r="AC441" s="203">
        <f>AB441</f>
        <v>-2.1459949940783374</v>
      </c>
      <c r="AD441" s="203">
        <f>AC441</f>
        <v>-2.1459949940783374</v>
      </c>
      <c r="AE441" s="203">
        <f>AD441</f>
        <v>-2.1459949940783374</v>
      </c>
      <c r="AF441" s="203">
        <f>AE441</f>
        <v>-2.1459949940783374</v>
      </c>
      <c r="AG441" s="203">
        <f>AF441</f>
        <v>-2.1459949940783374</v>
      </c>
      <c r="AH441" s="203">
        <f>AG441</f>
        <v>-2.1459949940783374</v>
      </c>
      <c r="AI441" s="203">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203">
        <f>M302+M394</f>
        <v>0.0</v>
      </c>
      <c r="N444" s="203">
        <f>N302+N394</f>
        <v>0.0</v>
      </c>
      <c r="O444" s="203">
        <f>O302+O394</f>
        <v>0.0</v>
      </c>
      <c r="P444" s="203">
        <f>P302+P394</f>
        <v>0.0</v>
      </c>
      <c r="Q444" s="203">
        <f>Q302+Q394</f>
        <v>0.0</v>
      </c>
      <c r="R444" s="203">
        <f>R302+R394</f>
        <v>0.0</v>
      </c>
      <c r="S444" s="203">
        <f>S302+S394</f>
        <v>0.0</v>
      </c>
      <c r="T444" s="203">
        <f>T302+T394</f>
        <v>0.0</v>
      </c>
      <c r="U444" s="203">
        <f>U302+U394</f>
        <v>0.0</v>
      </c>
      <c r="V444" s="203">
        <f>V302+V394</f>
        <v>0.0</v>
      </c>
      <c r="W444" s="207" t="str">
        <f>IF(X$5=K$5,SUM(Y444:AI444)-SUM(L444:V444),"")</f>
        <v/>
      </c>
      <c r="X444" s="9" t="str">
        <f>LOWER(CtryCode)&amp;".distn."&amp;$A444&amp;IF($B444="","","."&amp;$B444)&amp;IF($C444="","",".dec."&amp;$C444)&amp;"."&amp;X$5</f>
        <v>egy.distn.net.tot.dec.urb.2</v>
      </c>
      <c r="Z444" s="203">
        <f>Z302+Z394</f>
        <v>1.1830751263358874</v>
      </c>
      <c r="AA444" s="203">
        <f>AA302+AA394</f>
        <v>0.22141422118430265</v>
      </c>
      <c r="AB444" s="203">
        <f>AB302+AB394</f>
        <v>-0.511208965781299</v>
      </c>
      <c r="AC444" s="203">
        <f>AC302+AC394</f>
        <v>0.04301730381695967</v>
      </c>
      <c r="AD444" s="203">
        <f>AD302+AD394</f>
        <v>-0.9177460829463798</v>
      </c>
      <c r="AE444" s="203">
        <f>AE302+AE394</f>
        <v>-0.7393621434615636</v>
      </c>
      <c r="AF444" s="203">
        <f>AF302+AF394</f>
        <v>-1.0706603745382777</v>
      </c>
      <c r="AG444" s="203">
        <f>AG302+AG394</f>
        <v>-1.0957686283699026</v>
      </c>
      <c r="AH444" s="203">
        <f>AH302+AH394</f>
        <v>-1.225464225285557</v>
      </c>
      <c r="AI444" s="203">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203">
        <f>M303+M400</f>
        <v>0.0</v>
      </c>
      <c r="N445" s="203">
        <f>N303+N400</f>
        <v>0.0</v>
      </c>
      <c r="O445" s="203">
        <f>O303+O400</f>
        <v>0.0</v>
      </c>
      <c r="P445" s="203">
        <f>P303+P400</f>
        <v>0.0</v>
      </c>
      <c r="Q445" s="203">
        <f>Q303+Q400</f>
        <v>0.0</v>
      </c>
      <c r="R445" s="203">
        <f>R303+R400</f>
        <v>0.0</v>
      </c>
      <c r="S445" s="203">
        <f>S303+S400</f>
        <v>0.0</v>
      </c>
      <c r="T445" s="203">
        <f>T303+T400</f>
        <v>0.0</v>
      </c>
      <c r="U445" s="203">
        <f>U303+U400</f>
        <v>0.0</v>
      </c>
      <c r="V445" s="203">
        <f>V303+V400</f>
        <v>0.0</v>
      </c>
      <c r="W445" s="207" t="str">
        <f>IF(X$5=K$5,SUM(Y445:AI445)-SUM(L445:V445),"")</f>
        <v/>
      </c>
      <c r="X445" s="9" t="str">
        <f>LOWER(CtryCode)&amp;".distn."&amp;$A445&amp;IF($B445="","","."&amp;$B445)&amp;IF($C445="","",".dec."&amp;$C445)&amp;"."&amp;X$5</f>
        <v>egy.distn.net.tot.dec.rur.2</v>
      </c>
      <c r="Z445" s="203">
        <f>Z303+Z400</f>
        <v>3.0677236948186044</v>
      </c>
      <c r="AA445" s="203">
        <f>AA303+AA400</f>
        <v>2.1424198710343942</v>
      </c>
      <c r="AB445" s="203">
        <f>AB303+AB400</f>
        <v>1.302003560752849</v>
      </c>
      <c r="AC445" s="203">
        <f>AC303+AC400</f>
        <v>0.38190035560493363</v>
      </c>
      <c r="AD445" s="203">
        <f>AD303+AD400</f>
        <v>-0.473423383844372</v>
      </c>
      <c r="AE445" s="203">
        <f>AE303+AE400</f>
        <v>-0.3112051352934484</v>
      </c>
      <c r="AF445" s="203">
        <f>AF303+AF400</f>
        <v>-0.5718254088661797</v>
      </c>
      <c r="AG445" s="203">
        <f>AG303+AG400</f>
        <v>-0.6401369512384887</v>
      </c>
      <c r="AH445" s="203">
        <f>AH303+AH400</f>
        <v>-0.7175835243959541</v>
      </c>
      <c r="AI445" s="203">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6">
        <f>M305+M407</f>
        <v>0.0</v>
      </c>
      <c r="N447" s="216">
        <f>N305+N407</f>
        <v>0.0</v>
      </c>
      <c r="O447" s="216">
        <f>O305+O407</f>
        <v>0.0</v>
      </c>
      <c r="P447" s="216">
        <f>P305+P407</f>
        <v>0.0</v>
      </c>
      <c r="Q447" s="216">
        <f>Q305+Q407</f>
        <v>0.0</v>
      </c>
      <c r="R447" s="216">
        <f>R305+R407</f>
        <v>0.0</v>
      </c>
      <c r="S447" s="216">
        <f>S305+S407</f>
        <v>0.0</v>
      </c>
      <c r="T447" s="216">
        <f>T305+T407</f>
        <v>0.0</v>
      </c>
      <c r="U447" s="216">
        <f>U305+U407</f>
        <v>0.0</v>
      </c>
      <c r="V447" s="216">
        <f>V305+V407</f>
        <v>0.0</v>
      </c>
      <c r="W447" s="207" t="str">
        <f>IF(X$5=K$5,SUM(Y447:AI447)-SUM(L447:V447),"")</f>
        <v/>
      </c>
      <c r="X447" s="9" t="str">
        <f>LOWER(CtryCode)&amp;".distn."&amp;$A447&amp;IF($B447="","","."&amp;$B447)&amp;IF($C447="","",".dec."&amp;$C447)&amp;"."&amp;X$5</f>
        <v>egy.distn.net.tot.dec.ove.2</v>
      </c>
      <c r="Z447" s="216">
        <f>Z305+Z407</f>
        <v>2.4437621374456597</v>
      </c>
      <c r="AA447" s="216">
        <f>AA305+AA407</f>
        <v>1.3711537686078332</v>
      </c>
      <c r="AB447" s="216">
        <f>AB305+AB407</f>
        <v>0.33417724101565627</v>
      </c>
      <c r="AC447" s="216">
        <f>AC305+AC407</f>
        <v>0.06425316191912422</v>
      </c>
      <c r="AD447" s="216">
        <f>AD305+AD407</f>
        <v>-0.40553456627312157</v>
      </c>
      <c r="AE447" s="216">
        <f>AE305+AE407</f>
        <v>-0.8075658051607222</v>
      </c>
      <c r="AF447" s="216">
        <f>AF305+AF407</f>
        <v>-1.059479225190007</v>
      </c>
      <c r="AG447" s="216">
        <f>AG305+AG407</f>
        <v>-1.1581797116320045</v>
      </c>
      <c r="AH447" s="216">
        <f>AH305+AH407</f>
        <v>-1.043120776040179</v>
      </c>
      <c r="AI447" s="216">
        <f>AI305+AI407</f>
        <v>-1.3090074271428984</v>
      </c>
    </row>
    <row r="448"/>
    <row r="449">
      <c r="A449" s="56" t="inlineStr">
        <is>
          <t>10</t>
        </is>
      </c>
      <c r="B449" s="27"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7"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7"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7"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7"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7"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8">
        <f>SUM(L185:L192)</f>
        <v>6.281040207203888</v>
      </c>
      <c r="M459" s="203">
        <f>SUM(M185:M192)</f>
        <v>7.07705305062721</v>
      </c>
      <c r="N459" s="203">
        <f>SUM(N185:N192)</f>
        <v>6.483761198347688</v>
      </c>
      <c r="O459" s="203">
        <f>SUM(O185:O192)</f>
        <v>6.333028671538207</v>
      </c>
      <c r="P459" s="203">
        <f>SUM(P185:P192)</f>
        <v>5.894366340865266</v>
      </c>
      <c r="Q459" s="203">
        <f>SUM(Q185:Q192)</f>
        <v>5.907717543880072</v>
      </c>
      <c r="R459" s="203">
        <f>SUM(R185:R192)</f>
        <v>5.874487357111757</v>
      </c>
      <c r="S459" s="203">
        <f>SUM(S185:S192)</f>
        <v>6.159510789005708</v>
      </c>
      <c r="T459" s="203">
        <f>SUM(T185:T192)</f>
        <v>6.268399898101703</v>
      </c>
      <c r="U459" s="203">
        <f>SUM(U185:U192)</f>
        <v>6.03393277430396</v>
      </c>
      <c r="V459" s="203">
        <f>SUM(V185:V192)</f>
        <v>6.393923663607257</v>
      </c>
      <c r="W459" s="207" t="str">
        <f>IF(X$5=K$5,SUM(Y459:AI459)-SUM(L459:V459),"")</f>
        <v/>
      </c>
      <c r="X459" s="9" t="str">
        <f>LOWER(CtryCode)&amp;".distn."&amp;$A459&amp;IF($B459="","","."&amp;$B459)&amp;IF($C459="","",".dec."&amp;$C459)&amp;"."&amp;X$5</f>
        <v>egy.distn.bshg.fos.dec.ove.2</v>
      </c>
      <c r="Y459" s="208">
        <f>SUM(Y185:Y192)</f>
        <v>6.281040207203888</v>
      </c>
      <c r="Z459" s="203">
        <f>SUM(Z185:Z192)</f>
        <v>7.07705305062721</v>
      </c>
      <c r="AA459" s="203">
        <f>SUM(AA185:AA192)</f>
        <v>6.483761198347688</v>
      </c>
      <c r="AB459" s="203">
        <f>SUM(AB185:AB192)</f>
        <v>6.333028671538207</v>
      </c>
      <c r="AC459" s="203">
        <f>SUM(AC185:AC192)</f>
        <v>5.894366340865266</v>
      </c>
      <c r="AD459" s="203">
        <f>SUM(AD185:AD192)</f>
        <v>5.907717543880072</v>
      </c>
      <c r="AE459" s="203">
        <f>SUM(AE185:AE192)</f>
        <v>5.874487357111757</v>
      </c>
      <c r="AF459" s="203">
        <f>SUM(AF185:AF192)</f>
        <v>6.159510789005708</v>
      </c>
      <c r="AG459" s="203">
        <f>SUM(AG185:AG192)</f>
        <v>6.268399898101703</v>
      </c>
      <c r="AH459" s="203">
        <f>SUM(AH185:AH192)</f>
        <v>6.03393277430396</v>
      </c>
      <c r="AI459" s="203">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8">
        <f>SUM(L207:L209)</f>
        <v>0.004293514825328486</v>
      </c>
      <c r="M460" s="203">
        <f>SUM(M207:M209)</f>
        <v>0.009563165794992308</v>
      </c>
      <c r="N460" s="203">
        <f>SUM(N207:N209)</f>
        <v>0.005486820503515343</v>
      </c>
      <c r="O460" s="203">
        <f>SUM(O207:O209)</f>
        <v>0.005895832453747511</v>
      </c>
      <c r="P460" s="203">
        <f>SUM(P207:P209)</f>
        <v>0.0040290201781891305</v>
      </c>
      <c r="Q460" s="203">
        <f>SUM(Q207:Q209)</f>
        <v>0.003100777918292436</v>
      </c>
      <c r="R460" s="203">
        <f>SUM(R207:R209)</f>
        <v>0.002949005128782676</v>
      </c>
      <c r="S460" s="203">
        <f>SUM(S207:S209)</f>
        <v>0.0032763069020476827</v>
      </c>
      <c r="T460" s="203">
        <f>SUM(T207:T209)</f>
        <v>0.0033088776833820593</v>
      </c>
      <c r="U460" s="203">
        <f>SUM(U207:U209)</f>
        <v>0.0024761021803359194</v>
      </c>
      <c r="V460" s="203">
        <f>SUM(V207:V209)</f>
        <v>0.0012573789156690312</v>
      </c>
      <c r="W460" s="207" t="str">
        <f>IF(X$5=K$5,SUM(Y460:AI460)-SUM(L460:V460),"")</f>
        <v/>
      </c>
      <c r="X460" s="9" t="str">
        <f>LOWER(CtryCode)&amp;".distn."&amp;$A460&amp;IF($B460="","","."&amp;$B460)&amp;IF($C460="","",".dec."&amp;$C460)&amp;"."&amp;X$5</f>
        <v>egy.distn.bshg.bio.dec.ove.2</v>
      </c>
      <c r="Y460" s="208">
        <f>SUM(Y207:Y209)</f>
        <v>0.004293514825328486</v>
      </c>
      <c r="Z460" s="203">
        <f>SUM(Z207:Z209)</f>
        <v>0.009563165794992308</v>
      </c>
      <c r="AA460" s="203">
        <f>SUM(AA207:AA209)</f>
        <v>0.005486820503515343</v>
      </c>
      <c r="AB460" s="203">
        <f>SUM(AB207:AB209)</f>
        <v>0.005895832453747511</v>
      </c>
      <c r="AC460" s="203">
        <f>SUM(AC207:AC209)</f>
        <v>0.0040290201781891305</v>
      </c>
      <c r="AD460" s="203">
        <f>SUM(AD207:AD209)</f>
        <v>0.003100777918292436</v>
      </c>
      <c r="AE460" s="203">
        <f>SUM(AE207:AE209)</f>
        <v>0.002949005128782676</v>
      </c>
      <c r="AF460" s="203">
        <f>SUM(AF207:AF209)</f>
        <v>0.0032763069020476827</v>
      </c>
      <c r="AG460" s="203">
        <f>SUM(AG207:AG209)</f>
        <v>0.0033088776833820593</v>
      </c>
      <c r="AH460" s="203">
        <f>SUM(AH207:AH209)</f>
        <v>0.0024761021803359194</v>
      </c>
      <c r="AI460" s="203">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8">
        <f>SUM(L193:L206)</f>
        <v>99.34300329351504</v>
      </c>
      <c r="M461" s="203">
        <f>SUM(M193:M206)</f>
        <v>99.39477702658704</v>
      </c>
      <c r="N461" s="203">
        <f>SUM(N193:N206)</f>
        <v>103.466048725954</v>
      </c>
      <c r="O461" s="203">
        <f>SUM(O193:O206)</f>
        <v>100.63000411634958</v>
      </c>
      <c r="P461" s="203">
        <f>SUM(P193:P206)</f>
        <v>99.79832304809257</v>
      </c>
      <c r="Q461" s="203">
        <f>SUM(Q193:Q206)</f>
        <v>101.25822228790005</v>
      </c>
      <c r="R461" s="203">
        <f>SUM(R193:R206)</f>
        <v>106.04830995616607</v>
      </c>
      <c r="S461" s="203">
        <f>SUM(S193:S206)</f>
        <v>101.1609697481835</v>
      </c>
      <c r="T461" s="203">
        <f>SUM(T193:T206)</f>
        <v>104.7307463055343</v>
      </c>
      <c r="U461" s="203">
        <f>SUM(U193:U206)</f>
        <v>105.70014333974275</v>
      </c>
      <c r="V461" s="203">
        <f>SUM(V193:V206)</f>
        <v>100.8153070274679</v>
      </c>
      <c r="W461" s="207" t="str">
        <f>IF(X$5=K$5,SUM(Y461:AI461)-SUM(L461:V461),"")</f>
        <v/>
      </c>
      <c r="X461" s="9" t="str">
        <f>LOWER(CtryCode)&amp;".distn."&amp;$A461&amp;IF($B461="","","."&amp;$B461)&amp;IF($C461="","",".dec."&amp;$C461)&amp;"."&amp;X$5</f>
        <v>egy.distn.bshg.nfu.dec.ove.2</v>
      </c>
      <c r="Y461" s="208">
        <f>SUM(Y193:Y206)</f>
        <v>99.34300329351504</v>
      </c>
      <c r="Z461" s="203">
        <f>SUM(Z193:Z206)</f>
        <v>99.39477702658704</v>
      </c>
      <c r="AA461" s="203">
        <f>SUM(AA193:AA206)</f>
        <v>103.466048725954</v>
      </c>
      <c r="AB461" s="203">
        <f>SUM(AB193:AB206)</f>
        <v>100.63000411634958</v>
      </c>
      <c r="AC461" s="203">
        <f>SUM(AC193:AC206)</f>
        <v>99.79832304809257</v>
      </c>
      <c r="AD461" s="203">
        <f>SUM(AD193:AD206)</f>
        <v>101.25822228790005</v>
      </c>
      <c r="AE461" s="203">
        <f>SUM(AE193:AE206)</f>
        <v>106.04830995616607</v>
      </c>
      <c r="AF461" s="203">
        <f>SUM(AF193:AF206)</f>
        <v>101.1609697481835</v>
      </c>
      <c r="AG461" s="203">
        <f>SUM(AG193:AG206)</f>
        <v>104.7307463055343</v>
      </c>
      <c r="AH461" s="203">
        <f>SUM(AH193:AH206)</f>
        <v>105.70014333974275</v>
      </c>
      <c r="AI461" s="203">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8">
        <f>-L157*L212*L$271</f>
        <v>-0.0</v>
      </c>
      <c r="M464" s="203">
        <f>-M157*M212*M$271</f>
        <v>-0.0</v>
      </c>
      <c r="N464" s="203">
        <f>-N157*N212*N$271</f>
        <v>-0.0</v>
      </c>
      <c r="O464" s="203">
        <f>-O157*O212*O$271</f>
        <v>-0.0</v>
      </c>
      <c r="P464" s="203">
        <f>-P157*P212*P$271</f>
        <v>-0.0</v>
      </c>
      <c r="Q464" s="203">
        <f>-Q157*Q212*Q$271</f>
        <v>-0.0</v>
      </c>
      <c r="R464" s="203">
        <f>-R157*R212*R$271</f>
        <v>-0.0</v>
      </c>
      <c r="S464" s="203">
        <f>-S157*S212*S$271</f>
        <v>-0.0</v>
      </c>
      <c r="T464" s="203">
        <f>-T157*T212*T$271</f>
        <v>-0.0</v>
      </c>
      <c r="U464" s="203">
        <f>-U157*U212*U$271</f>
        <v>-0.0</v>
      </c>
      <c r="V464" s="203">
        <f>-V157*V212*V$271</f>
        <v>-0.0</v>
      </c>
      <c r="W464" s="207" t="str">
        <f>IF(X$5=K$5,SUM(Y464:AI464)-SUM(L464:V464),"")</f>
        <v/>
      </c>
      <c r="X464" s="9" t="str">
        <f>LOWER(CtryCode)&amp;".distn."&amp;$A464&amp;IF($B464="","","."&amp;$B464)&amp;IF($C464="","",".dec."&amp;$C464)&amp;"."&amp;X$5</f>
        <v>egy.distn.def.coa.dec.urb.2</v>
      </c>
      <c r="Y464" s="208">
        <f>-Y157*Y212*Y$271</f>
        <v>-0.0</v>
      </c>
      <c r="Z464" s="203">
        <f>-Z157*Z212*Z$271</f>
        <v>-0.0</v>
      </c>
      <c r="AA464" s="203">
        <f>-AA157*AA212*AA$271</f>
        <v>-0.0</v>
      </c>
      <c r="AB464" s="203">
        <f>-AB157*AB212*AB$271</f>
        <v>-0.0</v>
      </c>
      <c r="AC464" s="203">
        <f>-AC157*AC212*AC$271</f>
        <v>-0.0</v>
      </c>
      <c r="AD464" s="203">
        <f>-AD157*AD212*AD$271</f>
        <v>-0.0</v>
      </c>
      <c r="AE464" s="203">
        <f>-AE157*AE212*AE$271</f>
        <v>-0.0</v>
      </c>
      <c r="AF464" s="203">
        <f>-AF157*AF212*AF$271</f>
        <v>-0.0</v>
      </c>
      <c r="AG464" s="203">
        <f>-AG157*AG212*AG$271</f>
        <v>-0.0</v>
      </c>
      <c r="AH464" s="203">
        <f>-AH157*AH212*AH$271</f>
        <v>-0.0</v>
      </c>
      <c r="AI464" s="203">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8">
        <f>-L158*L213*L$271</f>
        <v>-0.0</v>
      </c>
      <c r="M465" s="203">
        <f>-M158*M213*M$271</f>
        <v>-0.0</v>
      </c>
      <c r="N465" s="203">
        <f>-N158*N213*N$271</f>
        <v>-0.0</v>
      </c>
      <c r="O465" s="203">
        <f>-O158*O213*O$271</f>
        <v>-0.0</v>
      </c>
      <c r="P465" s="203">
        <f>-P158*P213*P$271</f>
        <v>-0.0</v>
      </c>
      <c r="Q465" s="203">
        <f>-Q158*Q213*Q$271</f>
        <v>-0.0</v>
      </c>
      <c r="R465" s="203">
        <f>-R158*R213*R$271</f>
        <v>-0.0</v>
      </c>
      <c r="S465" s="203">
        <f>-S158*S213*S$271</f>
        <v>-0.0</v>
      </c>
      <c r="T465" s="203">
        <f>-T158*T213*T$271</f>
        <v>-0.0</v>
      </c>
      <c r="U465" s="203">
        <f>-U158*U213*U$271</f>
        <v>-0.0</v>
      </c>
      <c r="V465" s="203">
        <f>-V158*V213*V$271</f>
        <v>-0.0</v>
      </c>
      <c r="W465" s="207" t="str">
        <f>IF(X$5=K$5,SUM(Y465:AI465)-SUM(L465:V465),"")</f>
        <v/>
      </c>
      <c r="X465" s="9" t="str">
        <f>LOWER(CtryCode)&amp;".distn."&amp;$A465&amp;IF($B465="","","."&amp;$B465)&amp;IF($C465="","",".dec."&amp;$C465)&amp;"."&amp;X$5</f>
        <v>egy.distn.def.ely.dec.urb.2</v>
      </c>
      <c r="Y465" s="208">
        <f>-Y158*Y213*Y$271</f>
        <v>-0.594949706851691</v>
      </c>
      <c r="Z465" s="203">
        <f>-Z158*Z213*Z$271</f>
        <v>-0.5821895958513478</v>
      </c>
      <c r="AA465" s="203">
        <f>-AA158*AA213*AA$271</f>
        <v>-0.5307934021640642</v>
      </c>
      <c r="AB465" s="203">
        <f>-AB158*AB213*AB$271</f>
        <v>-0.5637272203747299</v>
      </c>
      <c r="AC465" s="203">
        <f>-AC158*AC213*AC$271</f>
        <v>-0.5348669412080543</v>
      </c>
      <c r="AD465" s="203">
        <f>-AD158*AD213*AD$271</f>
        <v>-0.515140376788046</v>
      </c>
      <c r="AE465" s="203">
        <f>-AE158*AE213*AE$271</f>
        <v>-0.5135758414102736</v>
      </c>
      <c r="AF465" s="203">
        <f>-AF158*AF213*AF$271</f>
        <v>-0.5706942730263815</v>
      </c>
      <c r="AG465" s="203">
        <f>-AG158*AG213*AG$271</f>
        <v>-0.5551882216003262</v>
      </c>
      <c r="AH465" s="203">
        <f>-AH158*AH213*AH$271</f>
        <v>-0.5537871016567358</v>
      </c>
      <c r="AI465" s="203">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8">
        <f>-L159*L214*L$271</f>
        <v>-0.0</v>
      </c>
      <c r="M466" s="203">
        <f>-M159*M214*M$271</f>
        <v>-0.0</v>
      </c>
      <c r="N466" s="203">
        <f>-N159*N214*N$271</f>
        <v>-0.0</v>
      </c>
      <c r="O466" s="203">
        <f>-O159*O214*O$271</f>
        <v>-0.0</v>
      </c>
      <c r="P466" s="203">
        <f>-P159*P214*P$271</f>
        <v>-0.0</v>
      </c>
      <c r="Q466" s="203">
        <f>-Q159*Q214*Q$271</f>
        <v>-0.0</v>
      </c>
      <c r="R466" s="203">
        <f>-R159*R214*R$271</f>
        <v>-0.0</v>
      </c>
      <c r="S466" s="203">
        <f>-S159*S214*S$271</f>
        <v>-0.0</v>
      </c>
      <c r="T466" s="203">
        <f>-T159*T214*T$271</f>
        <v>-0.0</v>
      </c>
      <c r="U466" s="203">
        <f>-U159*U214*U$271</f>
        <v>-0.0</v>
      </c>
      <c r="V466" s="203">
        <f>-V159*V214*V$271</f>
        <v>-0.0</v>
      </c>
      <c r="W466" s="207" t="str">
        <f>IF(X$5=K$5,SUM(Y466:AI466)-SUM(L466:V466),"")</f>
        <v/>
      </c>
      <c r="X466" s="9" t="str">
        <f>LOWER(CtryCode)&amp;".distn."&amp;$A466&amp;IF($B466="","","."&amp;$B466)&amp;IF($C466="","",".dec."&amp;$C466)&amp;"."&amp;X$5</f>
        <v>egy.distn.def.nga.dec.urb.2</v>
      </c>
      <c r="Y466" s="208">
        <f>-Y159*Y214*Y$271</f>
        <v>-0.2593128064714637</v>
      </c>
      <c r="Z466" s="203">
        <f>-Z159*Z214*Z$271</f>
        <v>-0.23408250464530755</v>
      </c>
      <c r="AA466" s="203">
        <f>-AA159*AA214*AA$271</f>
        <v>-0.22076854786612288</v>
      </c>
      <c r="AB466" s="203">
        <f>-AB159*AB214*AB$271</f>
        <v>-0.22526087702782027</v>
      </c>
      <c r="AC466" s="203">
        <f>-AC159*AC214*AC$271</f>
        <v>-0.22231224635742833</v>
      </c>
      <c r="AD466" s="203">
        <f>-AD159*AD214*AD$271</f>
        <v>-0.2539206368189761</v>
      </c>
      <c r="AE466" s="203">
        <f>-AE159*AE214*AE$271</f>
        <v>-0.24638344895705705</v>
      </c>
      <c r="AF466" s="203">
        <f>-AF159*AF214*AF$271</f>
        <v>-0.2826665921831863</v>
      </c>
      <c r="AG466" s="203">
        <f>-AG159*AG214*AG$271</f>
        <v>-0.2758093344204997</v>
      </c>
      <c r="AH466" s="203">
        <f>-AH159*AH214*AH$271</f>
        <v>-0.2887958589716405</v>
      </c>
      <c r="AI466" s="203">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8">
        <f>-L160*L215*L$271</f>
        <v>-0.0</v>
      </c>
      <c r="M467" s="203">
        <f>-M160*M215*M$271</f>
        <v>-0.0</v>
      </c>
      <c r="N467" s="203">
        <f>-N160*N215*N$271</f>
        <v>-0.0</v>
      </c>
      <c r="O467" s="203">
        <f>-O160*O215*O$271</f>
        <v>-0.0</v>
      </c>
      <c r="P467" s="203">
        <f>-P160*P215*P$271</f>
        <v>-0.0</v>
      </c>
      <c r="Q467" s="203">
        <f>-Q160*Q215*Q$271</f>
        <v>-0.0</v>
      </c>
      <c r="R467" s="203">
        <f>-R160*R215*R$271</f>
        <v>-0.0</v>
      </c>
      <c r="S467" s="203">
        <f>-S160*S215*S$271</f>
        <v>-0.0</v>
      </c>
      <c r="T467" s="203">
        <f>-T160*T215*T$271</f>
        <v>-0.0</v>
      </c>
      <c r="U467" s="203">
        <f>-U160*U215*U$271</f>
        <v>-0.0</v>
      </c>
      <c r="V467" s="203">
        <f>-V160*V215*V$271</f>
        <v>-0.0</v>
      </c>
      <c r="W467" s="207" t="str">
        <f>IF(X$5=K$5,SUM(Y467:AI467)-SUM(L467:V467),"")</f>
        <v/>
      </c>
      <c r="X467" s="9" t="str">
        <f>LOWER(CtryCode)&amp;".distn."&amp;$A467&amp;IF($B467="","","."&amp;$B467)&amp;IF($C467="","",".dec."&amp;$C467)&amp;"."&amp;X$5</f>
        <v>egy.distn.def.oil.dec.urb.2</v>
      </c>
      <c r="Y467" s="208">
        <f>-Y160*Y215*Y$271</f>
        <v>-0.03671184283642967</v>
      </c>
      <c r="Z467" s="203">
        <f>-Z160*Z215*Z$271</f>
        <v>-0.027475974213865276</v>
      </c>
      <c r="AA467" s="203">
        <f>-AA160*AA215*AA$271</f>
        <v>-0.029380883665555864</v>
      </c>
      <c r="AB467" s="203">
        <f>-AB160*AB215*AB$271</f>
        <v>-0.02489767122245252</v>
      </c>
      <c r="AC467" s="203">
        <f>-AC160*AC215*AC$271</f>
        <v>-0.03531874405393674</v>
      </c>
      <c r="AD467" s="203">
        <f>-AD160*AD215*AD$271</f>
        <v>-0.04174414046081555</v>
      </c>
      <c r="AE467" s="203">
        <f>-AE160*AE215*AE$271</f>
        <v>-0.0300766450366595</v>
      </c>
      <c r="AF467" s="203">
        <f>-AF160*AF215*AF$271</f>
        <v>-0.04840832836528296</v>
      </c>
      <c r="AG467" s="203">
        <f>-AG160*AG215*AG$271</f>
        <v>-0.0434025662943492</v>
      </c>
      <c r="AH467" s="203">
        <f>-AH160*AH215*AH$271</f>
        <v>-0.04860029474349859</v>
      </c>
      <c r="AI467" s="203">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8">
        <f>-L161*L216*L$271</f>
        <v>-0.0</v>
      </c>
      <c r="M468" s="203">
        <f>-M161*M216*M$271</f>
        <v>-0.0</v>
      </c>
      <c r="N468" s="203">
        <f>-N161*N216*N$271</f>
        <v>-0.0</v>
      </c>
      <c r="O468" s="203">
        <f>-O161*O216*O$271</f>
        <v>-0.0</v>
      </c>
      <c r="P468" s="203">
        <f>-P161*P216*P$271</f>
        <v>-0.0</v>
      </c>
      <c r="Q468" s="203">
        <f>-Q161*Q216*Q$271</f>
        <v>-0.0</v>
      </c>
      <c r="R468" s="203">
        <f>-R161*R216*R$271</f>
        <v>-0.0</v>
      </c>
      <c r="S468" s="203">
        <f>-S161*S216*S$271</f>
        <v>-0.0</v>
      </c>
      <c r="T468" s="203">
        <f>-T161*T216*T$271</f>
        <v>-0.0</v>
      </c>
      <c r="U468" s="203">
        <f>-U161*U216*U$271</f>
        <v>-0.0</v>
      </c>
      <c r="V468" s="203">
        <f>-V161*V216*V$271</f>
        <v>-0.0</v>
      </c>
      <c r="W468" s="207" t="str">
        <f>IF(X$5=K$5,SUM(Y468:AI468)-SUM(L468:V468),"")</f>
        <v/>
      </c>
      <c r="X468" s="9" t="str">
        <f>LOWER(CtryCode)&amp;".distn."&amp;$A468&amp;IF($B468="","","."&amp;$B468)&amp;IF($C468="","",".dec."&amp;$C468)&amp;"."&amp;X$5</f>
        <v>egy.distn.def.gso.dec.urb.2</v>
      </c>
      <c r="Y468" s="208">
        <f>-Y161*Y216*Y$271</f>
        <v>-0.07440471265267383</v>
      </c>
      <c r="Z468" s="203">
        <f>-Z161*Z216*Z$271</f>
        <v>-0.03269860258865289</v>
      </c>
      <c r="AA468" s="203">
        <f>-AA161*AA216*AA$271</f>
        <v>-0.04765119293121483</v>
      </c>
      <c r="AB468" s="203">
        <f>-AB161*AB216*AB$271</f>
        <v>-0.05348334340299179</v>
      </c>
      <c r="AC468" s="203">
        <f>-AC161*AC216*AC$271</f>
        <v>-0.06478329739853439</v>
      </c>
      <c r="AD468" s="203">
        <f>-AD161*AD216*AD$271</f>
        <v>-0.06577086531878519</v>
      </c>
      <c r="AE468" s="203">
        <f>-AE161*AE216*AE$271</f>
        <v>-0.0751706893271526</v>
      </c>
      <c r="AF468" s="203">
        <f>-AF161*AF216*AF$271</f>
        <v>-0.09217922841576746</v>
      </c>
      <c r="AG468" s="203">
        <f>-AG161*AG216*AG$271</f>
        <v>-0.0804725516162951</v>
      </c>
      <c r="AH468" s="203">
        <f>-AH161*AH216*AH$271</f>
        <v>-0.10854046405148235</v>
      </c>
      <c r="AI468" s="203">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8">
        <f>-L162*L217*L$271</f>
        <v>-0.0</v>
      </c>
      <c r="M469" s="203">
        <f>-M162*M217*M$271</f>
        <v>-0.0</v>
      </c>
      <c r="N469" s="203">
        <f>-N162*N217*N$271</f>
        <v>-0.0</v>
      </c>
      <c r="O469" s="203">
        <f>-O162*O217*O$271</f>
        <v>-0.0</v>
      </c>
      <c r="P469" s="203">
        <f>-P162*P217*P$271</f>
        <v>-0.0</v>
      </c>
      <c r="Q469" s="203">
        <f>-Q162*Q217*Q$271</f>
        <v>-0.0</v>
      </c>
      <c r="R469" s="203">
        <f>-R162*R217*R$271</f>
        <v>-0.0</v>
      </c>
      <c r="S469" s="203">
        <f>-S162*S217*S$271</f>
        <v>-0.0</v>
      </c>
      <c r="T469" s="203">
        <f>-T162*T217*T$271</f>
        <v>-0.0</v>
      </c>
      <c r="U469" s="203">
        <f>-U162*U217*U$271</f>
        <v>-0.0</v>
      </c>
      <c r="V469" s="203">
        <f>-V162*V217*V$271</f>
        <v>-0.0</v>
      </c>
      <c r="W469" s="207" t="str">
        <f>IF(X$5=K$5,SUM(Y469:AI469)-SUM(L469:V469),"")</f>
        <v/>
      </c>
      <c r="X469" s="9" t="str">
        <f>LOWER(CtryCode)&amp;".distn."&amp;$A469&amp;IF($B469="","","."&amp;$B469)&amp;IF($C469="","",".dec."&amp;$C469)&amp;"."&amp;X$5</f>
        <v>egy.distn.def.die.dec.urb.2</v>
      </c>
      <c r="Y469" s="208">
        <f>-Y162*Y217*Y$271</f>
        <v>-0.0</v>
      </c>
      <c r="Z469" s="203">
        <f>-Z162*Z217*Z$271</f>
        <v>-0.0</v>
      </c>
      <c r="AA469" s="203">
        <f>-AA162*AA217*AA$271</f>
        <v>-0.0</v>
      </c>
      <c r="AB469" s="203">
        <f>-AB162*AB217*AB$271</f>
        <v>-0.0</v>
      </c>
      <c r="AC469" s="203">
        <f>-AC162*AC217*AC$271</f>
        <v>-0.0</v>
      </c>
      <c r="AD469" s="203">
        <f>-AD162*AD217*AD$271</f>
        <v>-0.0</v>
      </c>
      <c r="AE469" s="203">
        <f>-AE162*AE217*AE$271</f>
        <v>-0.0</v>
      </c>
      <c r="AF469" s="203">
        <f>-AF162*AF217*AF$271</f>
        <v>-0.0</v>
      </c>
      <c r="AG469" s="203">
        <f>-AG162*AG217*AG$271</f>
        <v>-0.0</v>
      </c>
      <c r="AH469" s="203">
        <f>-AH162*AH217*AH$271</f>
        <v>-0.0</v>
      </c>
      <c r="AI469" s="203">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8">
        <f>-L163*L218*L$271</f>
        <v>-0.0</v>
      </c>
      <c r="M470" s="203">
        <f>-M163*M218*M$271</f>
        <v>-0.0</v>
      </c>
      <c r="N470" s="203">
        <f>-N163*N218*N$271</f>
        <v>-0.0</v>
      </c>
      <c r="O470" s="203">
        <f>-O163*O218*O$271</f>
        <v>-0.0</v>
      </c>
      <c r="P470" s="203">
        <f>-P163*P218*P$271</f>
        <v>-0.0</v>
      </c>
      <c r="Q470" s="203">
        <f>-Q163*Q218*Q$271</f>
        <v>-0.0</v>
      </c>
      <c r="R470" s="203">
        <f>-R163*R218*R$271</f>
        <v>-0.0</v>
      </c>
      <c r="S470" s="203">
        <f>-S163*S218*S$271</f>
        <v>-0.0</v>
      </c>
      <c r="T470" s="203">
        <f>-T163*T218*T$271</f>
        <v>-0.0</v>
      </c>
      <c r="U470" s="203">
        <f>-U163*U218*U$271</f>
        <v>-0.0</v>
      </c>
      <c r="V470" s="203">
        <f>-V163*V218*V$271</f>
        <v>-0.0</v>
      </c>
      <c r="W470" s="207" t="str">
        <f>IF(X$5=K$5,SUM(Y470:AI470)-SUM(L470:V470),"")</f>
        <v/>
      </c>
      <c r="X470" s="9" t="str">
        <f>LOWER(CtryCode)&amp;".distn."&amp;$A470&amp;IF($B470="","","."&amp;$B470)&amp;IF($C470="","",".dec."&amp;$C470)&amp;"."&amp;X$5</f>
        <v>egy.distn.def.ker.dec.urb.2</v>
      </c>
      <c r="Y470" s="208">
        <f>-Y163*Y218*Y$271</f>
        <v>-9.54338752059143e-06</v>
      </c>
      <c r="Z470" s="203">
        <f>-Z163*Z218*Z$271</f>
        <v>-5.508447515741269e-06</v>
      </c>
      <c r="AA470" s="203">
        <f>-AA163*AA218*AA$271</f>
        <v>-0.0</v>
      </c>
      <c r="AB470" s="203">
        <f>-AB163*AB218*AB$271</f>
        <v>-3.8160450799593285e-06</v>
      </c>
      <c r="AC470" s="203">
        <f>-AC163*AC218*AC$271</f>
        <v>-0.0</v>
      </c>
      <c r="AD470" s="203">
        <f>-AD163*AD218*AD$271</f>
        <v>-1.5660262543955945e-05</v>
      </c>
      <c r="AE470" s="203">
        <f>-AE163*AE218*AE$271</f>
        <v>-8.188789989968939e-06</v>
      </c>
      <c r="AF470" s="203">
        <f>-AF163*AF218*AF$271</f>
        <v>-2.0215846582304244e-05</v>
      </c>
      <c r="AG470" s="203">
        <f>-AG163*AG218*AG$271</f>
        <v>-1.754087271668082e-05</v>
      </c>
      <c r="AH470" s="203">
        <f>-AH163*AH218*AH$271</f>
        <v>-1.0299547773934016e-05</v>
      </c>
      <c r="AI470" s="203">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8">
        <f>-L164*L219*L$271</f>
        <v>-0.0</v>
      </c>
      <c r="M471" s="203">
        <f>-M164*M219*M$271</f>
        <v>-0.0</v>
      </c>
      <c r="N471" s="203">
        <f>-N164*N219*N$271</f>
        <v>-0.0</v>
      </c>
      <c r="O471" s="203">
        <f>-O164*O219*O$271</f>
        <v>-0.0</v>
      </c>
      <c r="P471" s="203">
        <f>-P164*P219*P$271</f>
        <v>-0.0</v>
      </c>
      <c r="Q471" s="203">
        <f>-Q164*Q219*Q$271</f>
        <v>-0.0</v>
      </c>
      <c r="R471" s="203">
        <f>-R164*R219*R$271</f>
        <v>-0.0</v>
      </c>
      <c r="S471" s="203">
        <f>-S164*S219*S$271</f>
        <v>-0.0</v>
      </c>
      <c r="T471" s="203">
        <f>-T164*T219*T$271</f>
        <v>-0.0</v>
      </c>
      <c r="U471" s="203">
        <f>-U164*U219*U$271</f>
        <v>-0.0</v>
      </c>
      <c r="V471" s="203">
        <f>-V164*V219*V$271</f>
        <v>-0.0</v>
      </c>
      <c r="W471" s="207" t="str">
        <f>IF(X$5=K$5,SUM(Y471:AI471)-SUM(L471:V471),"")</f>
        <v/>
      </c>
      <c r="X471" s="9" t="str">
        <f>LOWER(CtryCode)&amp;".distn."&amp;$A471&amp;IF($B471="","","."&amp;$B471)&amp;IF($C471="","",".dec."&amp;$C471)&amp;"."&amp;X$5</f>
        <v>egy.distn.def.lpg.dec.urb.2</v>
      </c>
      <c r="Y471" s="208">
        <f>-Y164*Y219*Y$271</f>
        <v>-0.28282961896110503</v>
      </c>
      <c r="Z471" s="203">
        <f>-Z164*Z219*Z$271</f>
        <v>-0.5542119702231448</v>
      </c>
      <c r="AA471" s="203">
        <f>-AA164*AA219*AA$271</f>
        <v>-0.4055823548243305</v>
      </c>
      <c r="AB471" s="203">
        <f>-AB164*AB219*AB$271</f>
        <v>-0.3477495355355458</v>
      </c>
      <c r="AC471" s="203">
        <f>-AC164*AC219*AC$271</f>
        <v>-0.2954550150353333</v>
      </c>
      <c r="AD471" s="203">
        <f>-AD164*AD219*AD$271</f>
        <v>-0.2525199340738936</v>
      </c>
      <c r="AE471" s="203">
        <f>-AE164*AE219*AE$271</f>
        <v>-0.28189709856825307</v>
      </c>
      <c r="AF471" s="203">
        <f>-AF164*AF219*AF$271</f>
        <v>-0.2662582747529371</v>
      </c>
      <c r="AG471" s="203">
        <f>-AG164*AG219*AG$271</f>
        <v>-0.2024774532831331</v>
      </c>
      <c r="AH471" s="203">
        <f>-AH164*AH219*AH$271</f>
        <v>-0.20998519422139217</v>
      </c>
      <c r="AI471" s="203">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8">
        <f>SUM(L464:L471)</f>
        <v>0.0</v>
      </c>
      <c r="M472" s="203">
        <f>SUM(M464:M471)</f>
        <v>0.0</v>
      </c>
      <c r="N472" s="203">
        <f>SUM(N464:N471)</f>
        <v>0.0</v>
      </c>
      <c r="O472" s="203">
        <f>SUM(O464:O471)</f>
        <v>0.0</v>
      </c>
      <c r="P472" s="203">
        <f>SUM(P464:P471)</f>
        <v>0.0</v>
      </c>
      <c r="Q472" s="203">
        <f>SUM(Q464:Q471)</f>
        <v>0.0</v>
      </c>
      <c r="R472" s="203">
        <f>SUM(R464:R471)</f>
        <v>0.0</v>
      </c>
      <c r="S472" s="203">
        <f>SUM(S464:S471)</f>
        <v>0.0</v>
      </c>
      <c r="T472" s="203">
        <f>SUM(T464:T471)</f>
        <v>0.0</v>
      </c>
      <c r="U472" s="203">
        <f>SUM(U464:U471)</f>
        <v>0.0</v>
      </c>
      <c r="V472" s="203">
        <f>SUM(V464:V471)</f>
        <v>0.0</v>
      </c>
      <c r="W472" s="207" t="str">
        <f>IF(X$5=K$5,SUM(Y472:AI472)-SUM(L472:V472),"")</f>
        <v/>
      </c>
      <c r="X472" s="9" t="str">
        <f>LOWER(CtryCode)&amp;".distn."&amp;$A472&amp;IF($B472="","","."&amp;$B472)&amp;IF($C472="","",".dec."&amp;$C472)&amp;"."&amp;X$5</f>
        <v>egy.distn.def.tot.dec.urb.2</v>
      </c>
      <c r="Y472" s="208">
        <f>SUM(Y464:Y471)</f>
        <v>-1.2482182311608838</v>
      </c>
      <c r="Z472" s="203">
        <f>SUM(Z464:Z471)</f>
        <v>-1.430664155969834</v>
      </c>
      <c r="AA472" s="203">
        <f>SUM(AA464:AA471)</f>
        <v>-1.2341763814512883</v>
      </c>
      <c r="AB472" s="203">
        <f>SUM(AB464:AB471)</f>
        <v>-1.2151224636086202</v>
      </c>
      <c r="AC472" s="203">
        <f>SUM(AC464:AC471)</f>
        <v>-1.1527362440532871</v>
      </c>
      <c r="AD472" s="203">
        <f>SUM(AD464:AD471)</f>
        <v>-1.1291116137230603</v>
      </c>
      <c r="AE472" s="203">
        <f>SUM(AE464:AE471)</f>
        <v>-1.1471119120893858</v>
      </c>
      <c r="AF472" s="203">
        <f>SUM(AF464:AF471)</f>
        <v>-1.2602269125901377</v>
      </c>
      <c r="AG472" s="203">
        <f>SUM(AG464:AG471)</f>
        <v>-1.15736766808732</v>
      </c>
      <c r="AH472" s="203">
        <f>SUM(AH464:AH471)</f>
        <v>-1.2097192131925234</v>
      </c>
      <c r="AI472" s="203">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8">
        <f>-L165*L220*L$271</f>
        <v>-0.0</v>
      </c>
      <c r="M473" s="203">
        <f>-M165*M220*M$271</f>
        <v>-0.0</v>
      </c>
      <c r="N473" s="203">
        <f>-N165*N220*N$271</f>
        <v>-0.0</v>
      </c>
      <c r="O473" s="203">
        <f>-O165*O220*O$271</f>
        <v>-0.0</v>
      </c>
      <c r="P473" s="203">
        <f>-P165*P220*P$271</f>
        <v>-0.0</v>
      </c>
      <c r="Q473" s="203">
        <f>-Q165*Q220*Q$271</f>
        <v>-0.0</v>
      </c>
      <c r="R473" s="203">
        <f>-R165*R220*R$271</f>
        <v>-0.0</v>
      </c>
      <c r="S473" s="203">
        <f>-S165*S220*S$271</f>
        <v>-0.0</v>
      </c>
      <c r="T473" s="203">
        <f>-T165*T220*T$271</f>
        <v>-0.0</v>
      </c>
      <c r="U473" s="203">
        <f>-U165*U220*U$271</f>
        <v>-0.0</v>
      </c>
      <c r="V473" s="203">
        <f>-V165*V220*V$271</f>
        <v>-0.0</v>
      </c>
      <c r="W473" s="207" t="str">
        <f>IF(X$5=K$5,SUM(Y473:AI473)-SUM(L473:V473),"")</f>
        <v/>
      </c>
      <c r="X473" s="9" t="str">
        <f>LOWER(CtryCode)&amp;".distn."&amp;$A473&amp;IF($B473="","","."&amp;$B473)&amp;IF($C473="","",".dec."&amp;$C473)&amp;"."&amp;X$5</f>
        <v>egy.distn.ief.app.dec.urb.2</v>
      </c>
      <c r="Y473" s="208">
        <f>-Y165*Y220*Y$271</f>
        <v>-0.004671671523128001</v>
      </c>
      <c r="Z473" s="203">
        <f>-Z165*Z220*Z$271</f>
        <v>-0.003952959701124166</v>
      </c>
      <c r="AA473" s="203">
        <f>-AA165*AA220*AA$271</f>
        <v>-0.004332591929737496</v>
      </c>
      <c r="AB473" s="203">
        <f>-AB165*AB220*AB$271</f>
        <v>-0.004475467175683762</v>
      </c>
      <c r="AC473" s="203">
        <f>-AC165*AC220*AC$271</f>
        <v>-0.00416767085875779</v>
      </c>
      <c r="AD473" s="203">
        <f>-AD165*AD220*AD$271</f>
        <v>-0.004569196381436082</v>
      </c>
      <c r="AE473" s="203">
        <f>-AE165*AE220*AE$271</f>
        <v>-0.004885389786043135</v>
      </c>
      <c r="AF473" s="203">
        <f>-AF165*AF220*AF$271</f>
        <v>-0.004235783757714877</v>
      </c>
      <c r="AG473" s="203">
        <f>-AG165*AG220*AG$271</f>
        <v>-0.004296283466339051</v>
      </c>
      <c r="AH473" s="203">
        <f>-AH165*AH220*AH$271</f>
        <v>-0.004480320867107519</v>
      </c>
      <c r="AI473" s="203">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8">
        <f>-L166*L221*L$271</f>
        <v>-0.0</v>
      </c>
      <c r="M474" s="203">
        <f>-M166*M221*M$271</f>
        <v>-0.0</v>
      </c>
      <c r="N474" s="203">
        <f>-N166*N221*N$271</f>
        <v>-0.0</v>
      </c>
      <c r="O474" s="203">
        <f>-O166*O221*O$271</f>
        <v>-0.0</v>
      </c>
      <c r="P474" s="203">
        <f>-P166*P221*P$271</f>
        <v>-0.0</v>
      </c>
      <c r="Q474" s="203">
        <f>-Q166*Q221*Q$271</f>
        <v>-0.0</v>
      </c>
      <c r="R474" s="203">
        <f>-R166*R221*R$271</f>
        <v>-0.0</v>
      </c>
      <c r="S474" s="203">
        <f>-S166*S221*S$271</f>
        <v>-0.0</v>
      </c>
      <c r="T474" s="203">
        <f>-T166*T221*T$271</f>
        <v>-0.0</v>
      </c>
      <c r="U474" s="203">
        <f>-U166*U221*U$271</f>
        <v>-0.0</v>
      </c>
      <c r="V474" s="203">
        <f>-V166*V221*V$271</f>
        <v>-0.0</v>
      </c>
      <c r="W474" s="207" t="str">
        <f>IF(X$5=K$5,SUM(Y474:AI474)-SUM(L474:V474),"")</f>
        <v/>
      </c>
      <c r="X474" s="9" t="str">
        <f>LOWER(CtryCode)&amp;".distn."&amp;$A474&amp;IF($B474="","","."&amp;$B474)&amp;IF($C474="","",".dec."&amp;$C474)&amp;"."&amp;X$5</f>
        <v>egy.distn.ief.che.dec.urb.2</v>
      </c>
      <c r="Y474" s="208">
        <f>-Y166*Y221*Y$271</f>
        <v>-0.02201024736815908</v>
      </c>
      <c r="Z474" s="203">
        <f>-Z166*Z221*Z$271</f>
        <v>-0.023895440150752636</v>
      </c>
      <c r="AA474" s="203">
        <f>-AA166*AA221*AA$271</f>
        <v>-0.02499738251948068</v>
      </c>
      <c r="AB474" s="203">
        <f>-AB166*AB221*AB$271</f>
        <v>-0.026215146335135404</v>
      </c>
      <c r="AC474" s="203">
        <f>-AC166*AC221*AC$271</f>
        <v>-0.02343055133736859</v>
      </c>
      <c r="AD474" s="203">
        <f>-AD166*AD221*AD$271</f>
        <v>-0.022742879817143836</v>
      </c>
      <c r="AE474" s="203">
        <f>-AE166*AE221*AE$271</f>
        <v>-0.02489760145262947</v>
      </c>
      <c r="AF474" s="203">
        <f>-AF166*AF221*AF$271</f>
        <v>-0.02450397081753828</v>
      </c>
      <c r="AG474" s="203">
        <f>-AG166*AG221*AG$271</f>
        <v>-0.021971323011312095</v>
      </c>
      <c r="AH474" s="203">
        <f>-AH166*AH221*AH$271</f>
        <v>-0.0243468034345153</v>
      </c>
      <c r="AI474" s="203">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8">
        <f>-L167*L222*L$271</f>
        <v>-0.0</v>
      </c>
      <c r="M475" s="203">
        <f>-M167*M222*M$271</f>
        <v>-0.0</v>
      </c>
      <c r="N475" s="203">
        <f>-N167*N222*N$271</f>
        <v>-0.0</v>
      </c>
      <c r="O475" s="203">
        <f>-O167*O222*O$271</f>
        <v>-0.0</v>
      </c>
      <c r="P475" s="203">
        <f>-P167*P222*P$271</f>
        <v>-0.0</v>
      </c>
      <c r="Q475" s="203">
        <f>-Q167*Q222*Q$271</f>
        <v>-0.0</v>
      </c>
      <c r="R475" s="203">
        <f>-R167*R222*R$271</f>
        <v>-0.0</v>
      </c>
      <c r="S475" s="203">
        <f>-S167*S222*S$271</f>
        <v>-0.0</v>
      </c>
      <c r="T475" s="203">
        <f>-T167*T222*T$271</f>
        <v>-0.0</v>
      </c>
      <c r="U475" s="203">
        <f>-U167*U222*U$271</f>
        <v>-0.0</v>
      </c>
      <c r="V475" s="203">
        <f>-V167*V222*V$271</f>
        <v>-0.0</v>
      </c>
      <c r="W475" s="207" t="str">
        <f>IF(X$5=K$5,SUM(Y475:AI475)-SUM(L475:V475),"")</f>
        <v/>
      </c>
      <c r="X475" s="9" t="str">
        <f>LOWER(CtryCode)&amp;".distn."&amp;$A475&amp;IF($B475="","","."&amp;$B475)&amp;IF($C475="","",".dec."&amp;$C475)&amp;"."&amp;X$5</f>
        <v>egy.distn.ief.clo.dec.urb.2</v>
      </c>
      <c r="Y475" s="208">
        <f>-Y167*Y222*Y$271</f>
        <v>-0.006047342273331623</v>
      </c>
      <c r="Z475" s="203">
        <f>-Z167*Z222*Z$271</f>
        <v>-0.006734382190370835</v>
      </c>
      <c r="AA475" s="203">
        <f>-AA167*AA222*AA$271</f>
        <v>-0.0061844157890679295</v>
      </c>
      <c r="AB475" s="203">
        <f>-AB167*AB222*AB$271</f>
        <v>-0.006642122766578403</v>
      </c>
      <c r="AC475" s="203">
        <f>-AC167*AC222*AC$271</f>
        <v>-0.006731986099403816</v>
      </c>
      <c r="AD475" s="203">
        <f>-AD167*AD222*AD$271</f>
        <v>-0.006816320321565273</v>
      </c>
      <c r="AE475" s="203">
        <f>-AE167*AE222*AE$271</f>
        <v>-0.006373178751035054</v>
      </c>
      <c r="AF475" s="203">
        <f>-AF167*AF222*AF$271</f>
        <v>-0.006337817527224108</v>
      </c>
      <c r="AG475" s="203">
        <f>-AG167*AG222*AG$271</f>
        <v>-0.005914494531404365</v>
      </c>
      <c r="AH475" s="203">
        <f>-AH167*AH222*AH$271</f>
        <v>-0.005513833909703601</v>
      </c>
      <c r="AI475" s="203">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8">
        <f>-L168*L223*L$271</f>
        <v>-0.0</v>
      </c>
      <c r="M476" s="203">
        <f>-M168*M223*M$271</f>
        <v>-0.0</v>
      </c>
      <c r="N476" s="203">
        <f>-N168*N223*N$271</f>
        <v>-0.0</v>
      </c>
      <c r="O476" s="203">
        <f>-O168*O223*O$271</f>
        <v>-0.0</v>
      </c>
      <c r="P476" s="203">
        <f>-P168*P223*P$271</f>
        <v>-0.0</v>
      </c>
      <c r="Q476" s="203">
        <f>-Q168*Q223*Q$271</f>
        <v>-0.0</v>
      </c>
      <c r="R476" s="203">
        <f>-R168*R223*R$271</f>
        <v>-0.0</v>
      </c>
      <c r="S476" s="203">
        <f>-S168*S223*S$271</f>
        <v>-0.0</v>
      </c>
      <c r="T476" s="203">
        <f>-T168*T223*T$271</f>
        <v>-0.0</v>
      </c>
      <c r="U476" s="203">
        <f>-U168*U223*U$271</f>
        <v>-0.0</v>
      </c>
      <c r="V476" s="203">
        <f>-V168*V223*V$271</f>
        <v>-0.0</v>
      </c>
      <c r="W476" s="207" t="str">
        <f>IF(X$5=K$5,SUM(Y476:AI476)-SUM(L476:V476),"")</f>
        <v/>
      </c>
      <c r="X476" s="9" t="str">
        <f>LOWER(CtryCode)&amp;".distn."&amp;$A476&amp;IF($B476="","","."&amp;$B476)&amp;IF($C476="","",".dec."&amp;$C476)&amp;"."&amp;X$5</f>
        <v>egy.distn.ief.com.dec.urb.2</v>
      </c>
      <c r="Y476" s="208">
        <f>-Y168*Y223*Y$271</f>
        <v>-0.0014662479928198996</v>
      </c>
      <c r="Z476" s="203">
        <f>-Z168*Z223*Z$271</f>
        <v>-0.001254524414062515</v>
      </c>
      <c r="AA476" s="203">
        <f>-AA168*AA223*AA$271</f>
        <v>-0.0013228976763298254</v>
      </c>
      <c r="AB476" s="203">
        <f>-AB168*AB223*AB$271</f>
        <v>-0.001452658731527446</v>
      </c>
      <c r="AC476" s="203">
        <f>-AC168*AC223*AC$271</f>
        <v>-0.0015777564990237043</v>
      </c>
      <c r="AD476" s="203">
        <f>-AD168*AD223*AD$271</f>
        <v>-0.0014541818936311369</v>
      </c>
      <c r="AE476" s="203">
        <f>-AE168*AE223*AE$271</f>
        <v>-0.0014897548831446109</v>
      </c>
      <c r="AF476" s="203">
        <f>-AF168*AF223*AF$271</f>
        <v>-0.001534071808931</v>
      </c>
      <c r="AG476" s="203">
        <f>-AG168*AG223*AG$271</f>
        <v>-0.001690037439744037</v>
      </c>
      <c r="AH476" s="203">
        <f>-AH168*AH223*AH$271</f>
        <v>-0.0015041007508715537</v>
      </c>
      <c r="AI476" s="203">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8">
        <f>-L169*L224*L$271</f>
        <v>-0.0</v>
      </c>
      <c r="M477" s="203">
        <f>-M169*M224*M$271</f>
        <v>-0.0</v>
      </c>
      <c r="N477" s="203">
        <f>-N169*N224*N$271</f>
        <v>-0.0</v>
      </c>
      <c r="O477" s="203">
        <f>-O169*O224*O$271</f>
        <v>-0.0</v>
      </c>
      <c r="P477" s="203">
        <f>-P169*P224*P$271</f>
        <v>-0.0</v>
      </c>
      <c r="Q477" s="203">
        <f>-Q169*Q224*Q$271</f>
        <v>-0.0</v>
      </c>
      <c r="R477" s="203">
        <f>-R169*R224*R$271</f>
        <v>-0.0</v>
      </c>
      <c r="S477" s="203">
        <f>-S169*S224*S$271</f>
        <v>-0.0</v>
      </c>
      <c r="T477" s="203">
        <f>-T169*T224*T$271</f>
        <v>-0.0</v>
      </c>
      <c r="U477" s="203">
        <f>-U169*U224*U$271</f>
        <v>-0.0</v>
      </c>
      <c r="V477" s="203">
        <f>-V169*V224*V$271</f>
        <v>-0.0</v>
      </c>
      <c r="W477" s="207" t="str">
        <f>IF(X$5=K$5,SUM(Y477:AI477)-SUM(L477:V477),"")</f>
        <v/>
      </c>
      <c r="X477" s="9" t="str">
        <f>LOWER(CtryCode)&amp;".distn."&amp;$A477&amp;IF($B477="","","."&amp;$B477)&amp;IF($C477="","",".dec."&amp;$C477)&amp;"."&amp;X$5</f>
        <v>egy.distn.ief.edu.dec.urb.2</v>
      </c>
      <c r="Y477" s="208">
        <f>-Y169*Y224*Y$271</f>
        <v>-0.004344711094451481</v>
      </c>
      <c r="Z477" s="203">
        <f>-Z169*Z224*Z$271</f>
        <v>-0.003856365185427483</v>
      </c>
      <c r="AA477" s="203">
        <f>-AA169*AA224*AA$271</f>
        <v>-0.00516091285027681</v>
      </c>
      <c r="AB477" s="203">
        <f>-AB169*AB224*AB$271</f>
        <v>-0.005359302324853574</v>
      </c>
      <c r="AC477" s="203">
        <f>-AC169*AC224*AC$271</f>
        <v>-0.005076954233408552</v>
      </c>
      <c r="AD477" s="203">
        <f>-AD169*AD224*AD$271</f>
        <v>-0.005318950686718588</v>
      </c>
      <c r="AE477" s="203">
        <f>-AE169*AE224*AE$271</f>
        <v>-0.005222970580320387</v>
      </c>
      <c r="AF477" s="203">
        <f>-AF169*AF224*AF$271</f>
        <v>-0.004579432267145124</v>
      </c>
      <c r="AG477" s="203">
        <f>-AG169*AG224*AG$271</f>
        <v>-0.004244252826495214</v>
      </c>
      <c r="AH477" s="203">
        <f>-AH169*AH224*AH$271</f>
        <v>-0.003262738493743241</v>
      </c>
      <c r="AI477" s="203">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8">
        <f>-L170*L225*L$271</f>
        <v>-0.0</v>
      </c>
      <c r="M478" s="203">
        <f>-M170*M225*M$271</f>
        <v>-0.0</v>
      </c>
      <c r="N478" s="203">
        <f>-N170*N225*N$271</f>
        <v>-0.0</v>
      </c>
      <c r="O478" s="203">
        <f>-O170*O225*O$271</f>
        <v>-0.0</v>
      </c>
      <c r="P478" s="203">
        <f>-P170*P225*P$271</f>
        <v>-0.0</v>
      </c>
      <c r="Q478" s="203">
        <f>-Q170*Q225*Q$271</f>
        <v>-0.0</v>
      </c>
      <c r="R478" s="203">
        <f>-R170*R225*R$271</f>
        <v>-0.0</v>
      </c>
      <c r="S478" s="203">
        <f>-S170*S225*S$271</f>
        <v>-0.0</v>
      </c>
      <c r="T478" s="203">
        <f>-T170*T225*T$271</f>
        <v>-0.0</v>
      </c>
      <c r="U478" s="203">
        <f>-U170*U225*U$271</f>
        <v>-0.0</v>
      </c>
      <c r="V478" s="203">
        <f>-V170*V225*V$271</f>
        <v>-0.0</v>
      </c>
      <c r="W478" s="207" t="str">
        <f>IF(X$5=K$5,SUM(Y478:AI478)-SUM(L478:V478),"")</f>
        <v/>
      </c>
      <c r="X478" s="9" t="str">
        <f>LOWER(CtryCode)&amp;".distn."&amp;$A478&amp;IF($B478="","","."&amp;$B478)&amp;IF($C478="","",".dec."&amp;$C478)&amp;"."&amp;X$5</f>
        <v>egy.distn.ief.food.dec.urb.2</v>
      </c>
      <c r="Y478" s="208">
        <f>-Y170*Y225*Y$271</f>
        <v>-0.06240879492813928</v>
      </c>
      <c r="Z478" s="203">
        <f>-Z170*Z225*Z$271</f>
        <v>-0.06025549036610759</v>
      </c>
      <c r="AA478" s="203">
        <f>-AA170*AA225*AA$271</f>
        <v>-0.06518344545782187</v>
      </c>
      <c r="AB478" s="203">
        <f>-AB170*AB225*AB$271</f>
        <v>-0.06611169052254691</v>
      </c>
      <c r="AC478" s="203">
        <f>-AC170*AC225*AC$271</f>
        <v>-0.06464331753512183</v>
      </c>
      <c r="AD478" s="203">
        <f>-AD170*AD225*AD$271</f>
        <v>-0.060196581511076604</v>
      </c>
      <c r="AE478" s="203">
        <f>-AE170*AE225*AE$271</f>
        <v>-0.0600908477421189</v>
      </c>
      <c r="AF478" s="203">
        <f>-AF170*AF225*AF$271</f>
        <v>-0.06405062165048027</v>
      </c>
      <c r="AG478" s="203">
        <f>-AG170*AG225*AG$271</f>
        <v>-0.062290300596229725</v>
      </c>
      <c r="AH478" s="203">
        <f>-AH170*AH225*AH$271</f>
        <v>-0.05898369994037646</v>
      </c>
      <c r="AI478" s="203">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8">
        <f>-L171*L226*L$271</f>
        <v>-0.0</v>
      </c>
      <c r="M479" s="203">
        <f>-M171*M226*M$271</f>
        <v>-0.0</v>
      </c>
      <c r="N479" s="203">
        <f>-N171*N226*N$271</f>
        <v>-0.0</v>
      </c>
      <c r="O479" s="203">
        <f>-O171*O226*O$271</f>
        <v>-0.0</v>
      </c>
      <c r="P479" s="203">
        <f>-P171*P226*P$271</f>
        <v>-0.0</v>
      </c>
      <c r="Q479" s="203">
        <f>-Q171*Q226*Q$271</f>
        <v>-0.0</v>
      </c>
      <c r="R479" s="203">
        <f>-R171*R226*R$271</f>
        <v>-0.0</v>
      </c>
      <c r="S479" s="203">
        <f>-S171*S226*S$271</f>
        <v>-0.0</v>
      </c>
      <c r="T479" s="203">
        <f>-T171*T226*T$271</f>
        <v>-0.0</v>
      </c>
      <c r="U479" s="203">
        <f>-U171*U226*U$271</f>
        <v>-0.0</v>
      </c>
      <c r="V479" s="203">
        <f>-V171*V226*V$271</f>
        <v>-0.0</v>
      </c>
      <c r="W479" s="207" t="str">
        <f>IF(X$5=K$5,SUM(Y479:AI479)-SUM(L479:V479),"")</f>
        <v/>
      </c>
      <c r="X479" s="9" t="str">
        <f>LOWER(CtryCode)&amp;".distn."&amp;$A479&amp;IF($B479="","","."&amp;$B479)&amp;IF($C479="","",".dec."&amp;$C479)&amp;"."&amp;X$5</f>
        <v>egy.distn.ief.hea.dec.urb.2</v>
      </c>
      <c r="Y479" s="208">
        <f>-Y171*Y226*Y$271</f>
        <v>-0.004747390453087076</v>
      </c>
      <c r="Z479" s="203">
        <f>-Z171*Z226*Z$271</f>
        <v>-0.0033713564382044</v>
      </c>
      <c r="AA479" s="203">
        <f>-AA171*AA226*AA$271</f>
        <v>-0.0039885335248881736</v>
      </c>
      <c r="AB479" s="203">
        <f>-AB171*AB226*AB$271</f>
        <v>-0.004453977979205757</v>
      </c>
      <c r="AC479" s="203">
        <f>-AC171*AC226*AC$271</f>
        <v>-0.004704299264507382</v>
      </c>
      <c r="AD479" s="203">
        <f>-AD171*AD226*AD$271</f>
        <v>-0.0051786307540325404</v>
      </c>
      <c r="AE479" s="203">
        <f>-AE171*AE226*AE$271</f>
        <v>-0.004839255268605379</v>
      </c>
      <c r="AF479" s="203">
        <f>-AF171*AF226*AF$271</f>
        <v>-0.005560487039228918</v>
      </c>
      <c r="AG479" s="203">
        <f>-AG171*AG226*AG$271</f>
        <v>-0.005472217288670048</v>
      </c>
      <c r="AH479" s="203">
        <f>-AH171*AH226*AH$271</f>
        <v>-0.006087248502748291</v>
      </c>
      <c r="AI479" s="203">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8">
        <f>-L172*L227*L$271</f>
        <v>-0.0</v>
      </c>
      <c r="M480" s="203">
        <f>-M172*M227*M$271</f>
        <v>-0.0</v>
      </c>
      <c r="N480" s="203">
        <f>-N172*N227*N$271</f>
        <v>-0.0</v>
      </c>
      <c r="O480" s="203">
        <f>-O172*O227*O$271</f>
        <v>-0.0</v>
      </c>
      <c r="P480" s="203">
        <f>-P172*P227*P$271</f>
        <v>-0.0</v>
      </c>
      <c r="Q480" s="203">
        <f>-Q172*Q227*Q$271</f>
        <v>-0.0</v>
      </c>
      <c r="R480" s="203">
        <f>-R172*R227*R$271</f>
        <v>-0.0</v>
      </c>
      <c r="S480" s="203">
        <f>-S172*S227*S$271</f>
        <v>-0.0</v>
      </c>
      <c r="T480" s="203">
        <f>-T172*T227*T$271</f>
        <v>-0.0</v>
      </c>
      <c r="U480" s="203">
        <f>-U172*U227*U$271</f>
        <v>-0.0</v>
      </c>
      <c r="V480" s="203">
        <f>-V172*V227*V$271</f>
        <v>-0.0</v>
      </c>
      <c r="W480" s="207" t="str">
        <f>IF(X$5=K$5,SUM(Y480:AI480)-SUM(L480:V480),"")</f>
        <v/>
      </c>
      <c r="X480" s="9" t="str">
        <f>LOWER(CtryCode)&amp;".distn."&amp;$A480&amp;IF($B480="","","."&amp;$B480)&amp;IF($C480="","",".dec."&amp;$C480)&amp;"."&amp;X$5</f>
        <v>egy.distn.ief.hou.dec.urb.2</v>
      </c>
      <c r="Y480" s="208">
        <f>-Y172*Y227*Y$271</f>
        <v>-0.0062168440550101674</v>
      </c>
      <c r="Z480" s="203">
        <f>-Z172*Z227*Z$271</f>
        <v>-0.007631299415496151</v>
      </c>
      <c r="AA480" s="203">
        <f>-AA172*AA227*AA$271</f>
        <v>-0.006670571686454621</v>
      </c>
      <c r="AB480" s="203">
        <f>-AB172*AB227*AB$271</f>
        <v>-0.005953125682869672</v>
      </c>
      <c r="AC480" s="203">
        <f>-AC172*AC227*AC$271</f>
        <v>-0.005494209452981423</v>
      </c>
      <c r="AD480" s="203">
        <f>-AD172*AD227*AD$271</f>
        <v>-0.0055606132360257274</v>
      </c>
      <c r="AE480" s="203">
        <f>-AE172*AE227*AE$271</f>
        <v>-0.005097501488297786</v>
      </c>
      <c r="AF480" s="203">
        <f>-AF172*AF227*AF$271</f>
        <v>-0.005056189327509334</v>
      </c>
      <c r="AG480" s="203">
        <f>-AG172*AG227*AG$271</f>
        <v>-0.0051933158601513</v>
      </c>
      <c r="AH480" s="203">
        <f>-AH172*AH227*AH$271</f>
        <v>-0.005780025557105817</v>
      </c>
      <c r="AI480" s="203">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8">
        <f>-L173*L228*L$271</f>
        <v>-0.0</v>
      </c>
      <c r="M481" s="203">
        <f>-M173*M228*M$271</f>
        <v>-0.0</v>
      </c>
      <c r="N481" s="203">
        <f>-N173*N228*N$271</f>
        <v>-0.0</v>
      </c>
      <c r="O481" s="203">
        <f>-O173*O228*O$271</f>
        <v>-0.0</v>
      </c>
      <c r="P481" s="203">
        <f>-P173*P228*P$271</f>
        <v>-0.0</v>
      </c>
      <c r="Q481" s="203">
        <f>-Q173*Q228*Q$271</f>
        <v>-0.0</v>
      </c>
      <c r="R481" s="203">
        <f>-R173*R228*R$271</f>
        <v>-0.0</v>
      </c>
      <c r="S481" s="203">
        <f>-S173*S228*S$271</f>
        <v>-0.0</v>
      </c>
      <c r="T481" s="203">
        <f>-T173*T228*T$271</f>
        <v>-0.0</v>
      </c>
      <c r="U481" s="203">
        <f>-U173*U228*U$271</f>
        <v>-0.0</v>
      </c>
      <c r="V481" s="203">
        <f>-V173*V228*V$271</f>
        <v>-0.0</v>
      </c>
      <c r="W481" s="207" t="str">
        <f>IF(X$5=K$5,SUM(Y481:AI481)-SUM(L481:V481),"")</f>
        <v/>
      </c>
      <c r="X481" s="9" t="str">
        <f>LOWER(CtryCode)&amp;".distn."&amp;$A481&amp;IF($B481="","","."&amp;$B481)&amp;IF($C481="","",".dec."&amp;$C481)&amp;"."&amp;X$5</f>
        <v>egy.distn.ief.oth.dec.urb.2</v>
      </c>
      <c r="Y481" s="208">
        <f>-Y173*Y228*Y$271</f>
        <v>-1.1172678025407169e-05</v>
      </c>
      <c r="Z481" s="203">
        <f>-Z173*Z228*Z$271</f>
        <v>-8.66412920743342e-06</v>
      </c>
      <c r="AA481" s="203">
        <f>-AA173*AA228*AA$271</f>
        <v>-4.707919491307707e-06</v>
      </c>
      <c r="AB481" s="203">
        <f>-AB173*AB228*AB$271</f>
        <v>-3.0199584260233866e-06</v>
      </c>
      <c r="AC481" s="203">
        <f>-AC173*AC228*AC$271</f>
        <v>-1.351525697637577e-05</v>
      </c>
      <c r="AD481" s="203">
        <f>-AD173*AD228*AD$271</f>
        <v>-1.0753409931075354e-05</v>
      </c>
      <c r="AE481" s="203">
        <f>-AE173*AE228*AE$271</f>
        <v>-8.415464516266045e-06</v>
      </c>
      <c r="AF481" s="203">
        <f>-AF173*AF228*AF$271</f>
        <v>-1.1773941433068333e-05</v>
      </c>
      <c r="AG481" s="203">
        <f>-AG173*AG228*AG$271</f>
        <v>-1.3520239487544295e-05</v>
      </c>
      <c r="AH481" s="203">
        <f>-AH173*AH228*AH$271</f>
        <v>-1.3664923594033398e-05</v>
      </c>
      <c r="AI481" s="203">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8">
        <f>-L174*L229*L$271</f>
        <v>-0.0</v>
      </c>
      <c r="M482" s="203">
        <f>-M174*M229*M$271</f>
        <v>-0.0</v>
      </c>
      <c r="N482" s="203">
        <f>-N174*N229*N$271</f>
        <v>-0.0</v>
      </c>
      <c r="O482" s="203">
        <f>-O174*O229*O$271</f>
        <v>-0.0</v>
      </c>
      <c r="P482" s="203">
        <f>-P174*P229*P$271</f>
        <v>-0.0</v>
      </c>
      <c r="Q482" s="203">
        <f>-Q174*Q229*Q$271</f>
        <v>-0.0</v>
      </c>
      <c r="R482" s="203">
        <f>-R174*R229*R$271</f>
        <v>-0.0</v>
      </c>
      <c r="S482" s="203">
        <f>-S174*S229*S$271</f>
        <v>-0.0</v>
      </c>
      <c r="T482" s="203">
        <f>-T174*T229*T$271</f>
        <v>-0.0</v>
      </c>
      <c r="U482" s="203">
        <f>-U174*U229*U$271</f>
        <v>-0.0</v>
      </c>
      <c r="V482" s="203">
        <f>-V174*V229*V$271</f>
        <v>-0.0</v>
      </c>
      <c r="W482" s="207" t="str">
        <f>IF(X$5=K$5,SUM(Y482:AI482)-SUM(L482:V482),"")</f>
        <v/>
      </c>
      <c r="X482" s="9" t="str">
        <f>LOWER(CtryCode)&amp;".distn."&amp;$A482&amp;IF($B482="","","."&amp;$B482)&amp;IF($C482="","",".dec."&amp;$C482)&amp;"."&amp;X$5</f>
        <v>egy.distn.ief.pap.dec.urb.2</v>
      </c>
      <c r="Y482" s="208">
        <f>-Y174*Y229*Y$271</f>
        <v>-0.004005317738690179</v>
      </c>
      <c r="Z482" s="203">
        <f>-Z174*Z229*Z$271</f>
        <v>-0.005688635258034016</v>
      </c>
      <c r="AA482" s="203">
        <f>-AA174*AA229*AA$271</f>
        <v>-0.004544398210960078</v>
      </c>
      <c r="AB482" s="203">
        <f>-AB174*AB229*AB$271</f>
        <v>-0.0049317422327788615</v>
      </c>
      <c r="AC482" s="203">
        <f>-AC174*AC229*AC$271</f>
        <v>-0.004748689620216153</v>
      </c>
      <c r="AD482" s="203">
        <f>-AD174*AD229*AD$271</f>
        <v>-0.004395940335437189</v>
      </c>
      <c r="AE482" s="203">
        <f>-AE174*AE229*AE$271</f>
        <v>-0.003728888423574931</v>
      </c>
      <c r="AF482" s="203">
        <f>-AF174*AF229*AF$271</f>
        <v>-0.0032852852542342836</v>
      </c>
      <c r="AG482" s="203">
        <f>-AG174*AG229*AG$271</f>
        <v>-0.003030152590752761</v>
      </c>
      <c r="AH482" s="203">
        <f>-AH174*AH229*AH$271</f>
        <v>-0.002311150646427577</v>
      </c>
      <c r="AI482" s="203">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8">
        <f>-L175*L230*L$271</f>
        <v>-0.0</v>
      </c>
      <c r="M483" s="203">
        <f>-M175*M230*M$271</f>
        <v>-0.0</v>
      </c>
      <c r="N483" s="203">
        <f>-N175*N230*N$271</f>
        <v>-0.0</v>
      </c>
      <c r="O483" s="203">
        <f>-O175*O230*O$271</f>
        <v>-0.0</v>
      </c>
      <c r="P483" s="203">
        <f>-P175*P230*P$271</f>
        <v>-0.0</v>
      </c>
      <c r="Q483" s="203">
        <f>-Q175*Q230*Q$271</f>
        <v>-0.0</v>
      </c>
      <c r="R483" s="203">
        <f>-R175*R230*R$271</f>
        <v>-0.0</v>
      </c>
      <c r="S483" s="203">
        <f>-S175*S230*S$271</f>
        <v>-0.0</v>
      </c>
      <c r="T483" s="203">
        <f>-T175*T230*T$271</f>
        <v>-0.0</v>
      </c>
      <c r="U483" s="203">
        <f>-U175*U230*U$271</f>
        <v>-0.0</v>
      </c>
      <c r="V483" s="203">
        <f>-V175*V230*V$271</f>
        <v>-0.0</v>
      </c>
      <c r="W483" s="207" t="str">
        <f>IF(X$5=K$5,SUM(Y483:AI483)-SUM(L483:V483),"")</f>
        <v/>
      </c>
      <c r="X483" s="9" t="str">
        <f>LOWER(CtryCode)&amp;".distn."&amp;$A483&amp;IF($B483="","","."&amp;$B483)&amp;IF($C483="","",".dec."&amp;$C483)&amp;"."&amp;X$5</f>
        <v>egy.distn.ief.pha.dec.urb.2</v>
      </c>
      <c r="Y483" s="208">
        <f>-Y175*Y230*Y$271</f>
        <v>-0.015248109810382247</v>
      </c>
      <c r="Z483" s="203">
        <f>-Z175*Z230*Z$271</f>
        <v>-0.011923325091995937</v>
      </c>
      <c r="AA483" s="203">
        <f>-AA175*AA230*AA$271</f>
        <v>-0.0119192885568813</v>
      </c>
      <c r="AB483" s="203">
        <f>-AB175*AB230*AB$271</f>
        <v>-0.012469990668681676</v>
      </c>
      <c r="AC483" s="203">
        <f>-AC175*AC230*AC$271</f>
        <v>-0.013279817440744532</v>
      </c>
      <c r="AD483" s="203">
        <f>-AD175*AD230*AD$271</f>
        <v>-0.013572401790223268</v>
      </c>
      <c r="AE483" s="203">
        <f>-AE175*AE230*AE$271</f>
        <v>-0.013763045509108049</v>
      </c>
      <c r="AF483" s="203">
        <f>-AF175*AF230*AF$271</f>
        <v>-0.016693501021118006</v>
      </c>
      <c r="AG483" s="203">
        <f>-AG175*AG230*AG$271</f>
        <v>-0.01719920825716341</v>
      </c>
      <c r="AH483" s="203">
        <f>-AH175*AH230*AH$271</f>
        <v>-0.02067107627581189</v>
      </c>
      <c r="AI483" s="203">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8">
        <f>-L176*L231*L$271</f>
        <v>-0.0</v>
      </c>
      <c r="M484" s="203">
        <f>-M176*M231*M$271</f>
        <v>-0.0</v>
      </c>
      <c r="N484" s="203">
        <f>-N176*N231*N$271</f>
        <v>-0.0</v>
      </c>
      <c r="O484" s="203">
        <f>-O176*O231*O$271</f>
        <v>-0.0</v>
      </c>
      <c r="P484" s="203">
        <f>-P176*P231*P$271</f>
        <v>-0.0</v>
      </c>
      <c r="Q484" s="203">
        <f>-Q176*Q231*Q$271</f>
        <v>-0.0</v>
      </c>
      <c r="R484" s="203">
        <f>-R176*R231*R$271</f>
        <v>-0.0</v>
      </c>
      <c r="S484" s="203">
        <f>-S176*S231*S$271</f>
        <v>-0.0</v>
      </c>
      <c r="T484" s="203">
        <f>-T176*T231*T$271</f>
        <v>-0.0</v>
      </c>
      <c r="U484" s="203">
        <f>-U176*U231*U$271</f>
        <v>-0.0</v>
      </c>
      <c r="V484" s="203">
        <f>-V176*V231*V$271</f>
        <v>-0.0</v>
      </c>
      <c r="W484" s="207" t="str">
        <f>IF(X$5=K$5,SUM(Y484:AI484)-SUM(L484:V484),"")</f>
        <v/>
      </c>
      <c r="X484" s="9" t="str">
        <f>LOWER(CtryCode)&amp;".distn."&amp;$A484&amp;IF($B484="","","."&amp;$B484)&amp;IF($C484="","",".dec."&amp;$C484)&amp;"."&amp;X$5</f>
        <v>egy.distn.ief.ret.dec.urb.2</v>
      </c>
      <c r="Y484" s="208">
        <f>-Y176*Y231*Y$271</f>
        <v>-0.007275035512912634</v>
      </c>
      <c r="Z484" s="203">
        <f>-Z176*Z231*Z$271</f>
        <v>-0.007637346327268478</v>
      </c>
      <c r="AA484" s="203">
        <f>-AA176*AA231*AA$271</f>
        <v>-0.006944028212328429</v>
      </c>
      <c r="AB484" s="203">
        <f>-AB176*AB231*AB$271</f>
        <v>-0.007229224047335265</v>
      </c>
      <c r="AC484" s="203">
        <f>-AC176*AC231*AC$271</f>
        <v>-0.0071601554975213675</v>
      </c>
      <c r="AD484" s="203">
        <f>-AD176*AD231*AD$271</f>
        <v>-0.007267561005577813</v>
      </c>
      <c r="AE484" s="203">
        <f>-AE176*AE231*AE$271</f>
        <v>-0.007819677046841281</v>
      </c>
      <c r="AF484" s="203">
        <f>-AF176*AF231*AF$271</f>
        <v>-0.007454606326791208</v>
      </c>
      <c r="AG484" s="203">
        <f>-AG176*AG231*AG$271</f>
        <v>-0.007316715548547821</v>
      </c>
      <c r="AH484" s="203">
        <f>-AH176*AH231*AH$271</f>
        <v>-0.008238289384831253</v>
      </c>
      <c r="AI484" s="203">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8">
        <f>-L177*L232*L$271</f>
        <v>-0.0</v>
      </c>
      <c r="M485" s="203">
        <f>-M177*M232*M$271</f>
        <v>-0.0</v>
      </c>
      <c r="N485" s="203">
        <f>-N177*N232*N$271</f>
        <v>-0.0</v>
      </c>
      <c r="O485" s="203">
        <f>-O177*O232*O$271</f>
        <v>-0.0</v>
      </c>
      <c r="P485" s="203">
        <f>-P177*P232*P$271</f>
        <v>-0.0</v>
      </c>
      <c r="Q485" s="203">
        <f>-Q177*Q232*Q$271</f>
        <v>-0.0</v>
      </c>
      <c r="R485" s="203">
        <f>-R177*R232*R$271</f>
        <v>-0.0</v>
      </c>
      <c r="S485" s="203">
        <f>-S177*S232*S$271</f>
        <v>-0.0</v>
      </c>
      <c r="T485" s="203">
        <f>-T177*T232*T$271</f>
        <v>-0.0</v>
      </c>
      <c r="U485" s="203">
        <f>-U177*U232*U$271</f>
        <v>-0.0</v>
      </c>
      <c r="V485" s="203">
        <f>-V177*V232*V$271</f>
        <v>-0.0</v>
      </c>
      <c r="W485" s="207" t="str">
        <f>IF(X$5=K$5,SUM(Y485:AI485)-SUM(L485:V485),"")</f>
        <v/>
      </c>
      <c r="X485" s="9" t="str">
        <f>LOWER(CtryCode)&amp;".distn."&amp;$A485&amp;IF($B485="","","."&amp;$B485)&amp;IF($C485="","",".dec."&amp;$C485)&amp;"."&amp;X$5</f>
        <v>egy.distn.ief.teq.dec.urb.2</v>
      </c>
      <c r="Y485" s="208">
        <f>-Y177*Y232*Y$271</f>
        <v>-0.000621358670601604</v>
      </c>
      <c r="Z485" s="203">
        <f>-Z177*Z232*Z$271</f>
        <v>-0.00055369496366773</v>
      </c>
      <c r="AA485" s="203">
        <f>-AA177*AA232*AA$271</f>
        <v>-0.00038585349637514554</v>
      </c>
      <c r="AB485" s="203">
        <f>-AB177*AB232*AB$271</f>
        <v>-0.00030751097911854816</v>
      </c>
      <c r="AC485" s="203">
        <f>-AC177*AC232*AC$271</f>
        <v>-0.0003445470103266706</v>
      </c>
      <c r="AD485" s="203">
        <f>-AD177*AD232*AD$271</f>
        <v>-0.0005602374070594587</v>
      </c>
      <c r="AE485" s="203">
        <f>-AE177*AE232*AE$271</f>
        <v>-0.0005924779223325508</v>
      </c>
      <c r="AF485" s="203">
        <f>-AF177*AF232*AF$271</f>
        <v>-0.0007363782974276082</v>
      </c>
      <c r="AG485" s="203">
        <f>-AG177*AG232*AG$271</f>
        <v>-0.0007582509230803591</v>
      </c>
      <c r="AH485" s="203">
        <f>-AH177*AH232*AH$271</f>
        <v>-0.0007204031529834641</v>
      </c>
      <c r="AI485" s="203">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8">
        <f>-L178*L233*L$271</f>
        <v>-0.0</v>
      </c>
      <c r="M486" s="203">
        <f>-M178*M233*M$271</f>
        <v>-0.0</v>
      </c>
      <c r="N486" s="203">
        <f>-N178*N233*N$271</f>
        <v>-0.0</v>
      </c>
      <c r="O486" s="203">
        <f>-O178*O233*O$271</f>
        <v>-0.0</v>
      </c>
      <c r="P486" s="203">
        <f>-P178*P233*P$271</f>
        <v>-0.0</v>
      </c>
      <c r="Q486" s="203">
        <f>-Q178*Q233*Q$271</f>
        <v>-0.0</v>
      </c>
      <c r="R486" s="203">
        <f>-R178*R233*R$271</f>
        <v>-0.0</v>
      </c>
      <c r="S486" s="203">
        <f>-S178*S233*S$271</f>
        <v>-0.0</v>
      </c>
      <c r="T486" s="203">
        <f>-T178*T233*T$271</f>
        <v>-0.0</v>
      </c>
      <c r="U486" s="203">
        <f>-U178*U233*U$271</f>
        <v>-0.0</v>
      </c>
      <c r="V486" s="203">
        <f>-V178*V233*V$271</f>
        <v>-0.0</v>
      </c>
      <c r="W486" s="207" t="str">
        <f>IF(X$5=K$5,SUM(Y486:AI486)-SUM(L486:V486),"")</f>
        <v/>
      </c>
      <c r="X486" s="9" t="str">
        <f>LOWER(CtryCode)&amp;".distn."&amp;$A486&amp;IF($B486="","","."&amp;$B486)&amp;IF($C486="","",".dec."&amp;$C486)&amp;"."&amp;X$5</f>
        <v>egy.distn.ief.tpu.dec.urb.2</v>
      </c>
      <c r="Y486" s="208">
        <f>-Y178*Y233*Y$271</f>
        <v>-0.029006688181053057</v>
      </c>
      <c r="Z486" s="203">
        <f>-Z178*Z233*Z$271</f>
        <v>-0.02947463192056591</v>
      </c>
      <c r="AA486" s="203">
        <f>-AA178*AA233*AA$271</f>
        <v>-0.029100642336034474</v>
      </c>
      <c r="AB486" s="203">
        <f>-AB178*AB233*AB$271</f>
        <v>-0.029058439644388378</v>
      </c>
      <c r="AC486" s="203">
        <f>-AC178*AC233*AC$271</f>
        <v>-0.029587844364795505</v>
      </c>
      <c r="AD486" s="203">
        <f>-AD178*AD233*AD$271</f>
        <v>-0.030462577909514</v>
      </c>
      <c r="AE486" s="203">
        <f>-AE178*AE233*AE$271</f>
        <v>-0.029897009352080197</v>
      </c>
      <c r="AF486" s="203">
        <f>-AF178*AF233*AF$271</f>
        <v>-0.02692828102672334</v>
      </c>
      <c r="AG486" s="203">
        <f>-AG178*AG233*AG$271</f>
        <v>-0.029539767097475706</v>
      </c>
      <c r="AH486" s="203">
        <f>-AH178*AH233*AH$271</f>
        <v>-0.025623530747000946</v>
      </c>
      <c r="AI486" s="203">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8">
        <f>SUM(L473:L486)</f>
        <v>0.0</v>
      </c>
      <c r="M487" s="203">
        <f>SUM(M473:M486)</f>
        <v>0.0</v>
      </c>
      <c r="N487" s="203">
        <f>SUM(N473:N486)</f>
        <v>0.0</v>
      </c>
      <c r="O487" s="203">
        <f>SUM(O473:O486)</f>
        <v>0.0</v>
      </c>
      <c r="P487" s="203">
        <f>SUM(P473:P486)</f>
        <v>0.0</v>
      </c>
      <c r="Q487" s="203">
        <f>SUM(Q473:Q486)</f>
        <v>0.0</v>
      </c>
      <c r="R487" s="203">
        <f>SUM(R473:R486)</f>
        <v>0.0</v>
      </c>
      <c r="S487" s="203">
        <f>SUM(S473:S486)</f>
        <v>0.0</v>
      </c>
      <c r="T487" s="203">
        <f>SUM(T473:T486)</f>
        <v>0.0</v>
      </c>
      <c r="U487" s="203">
        <f>SUM(U473:U486)</f>
        <v>0.0</v>
      </c>
      <c r="V487" s="203">
        <f>SUM(V473:V486)</f>
        <v>0.0</v>
      </c>
      <c r="W487" s="207" t="str">
        <f>IF(X$5=K$5,SUM(Y487:AI487)-SUM(L487:V487),"")</f>
        <v/>
      </c>
      <c r="X487" s="9" t="str">
        <f>LOWER(CtryCode)&amp;".distn."&amp;$A487&amp;IF($B487="","","."&amp;$B487)&amp;IF($C487="","",".dec."&amp;$C487)&amp;"."&amp;X$5</f>
        <v>egy.distn.ief.tot.dec.urb.2</v>
      </c>
      <c r="Y487" s="208">
        <f>SUM(Y473:Y486)</f>
        <v>-0.16808093227979173</v>
      </c>
      <c r="Z487" s="203">
        <f>SUM(Z473:Z486)</f>
        <v>-0.16623811555228526</v>
      </c>
      <c r="AA487" s="203">
        <f>SUM(AA473:AA486)</f>
        <v>-0.17073967016612812</v>
      </c>
      <c r="AB487" s="203">
        <f>SUM(AB473:AB486)</f>
        <v>-0.17466341904912966</v>
      </c>
      <c r="AC487" s="203">
        <f>SUM(AC473:AC486)</f>
        <v>-0.17096131447115367</v>
      </c>
      <c r="AD487" s="203">
        <f>SUM(AD473:AD486)</f>
        <v>-0.1681068264593726</v>
      </c>
      <c r="AE487" s="203">
        <f>SUM(AE473:AE486)</f>
        <v>-0.168706013670648</v>
      </c>
      <c r="AF487" s="203">
        <f>SUM(AF473:AF486)</f>
        <v>-0.17096820006349941</v>
      </c>
      <c r="AG487" s="203">
        <f>SUM(AG473:AG486)</f>
        <v>-0.16892983967685343</v>
      </c>
      <c r="AH487" s="203">
        <f>SUM(AH473:AH486)</f>
        <v>-0.16753688658682095</v>
      </c>
      <c r="AI487" s="203">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8">
        <f>-L157*L236*L$271</f>
        <v>-0.0</v>
      </c>
      <c r="M490" s="203">
        <f>-M157*M236*M$271</f>
        <v>-0.0</v>
      </c>
      <c r="N490" s="203">
        <f>-N157*N236*N$271</f>
        <v>-0.0</v>
      </c>
      <c r="O490" s="203">
        <f>-O157*O236*O$271</f>
        <v>-0.0</v>
      </c>
      <c r="P490" s="203">
        <f>-P157*P236*P$271</f>
        <v>-0.0</v>
      </c>
      <c r="Q490" s="203">
        <f>-Q157*Q236*Q$271</f>
        <v>-0.0</v>
      </c>
      <c r="R490" s="203">
        <f>-R157*R236*R$271</f>
        <v>-0.0</v>
      </c>
      <c r="S490" s="203">
        <f>-S157*S236*S$271</f>
        <v>-0.0</v>
      </c>
      <c r="T490" s="203">
        <f>-T157*T236*T$271</f>
        <v>-0.0</v>
      </c>
      <c r="U490" s="203">
        <f>-U157*U236*U$271</f>
        <v>-0.0</v>
      </c>
      <c r="V490" s="203">
        <f>-V157*V236*V$271</f>
        <v>-0.0</v>
      </c>
      <c r="W490" s="207" t="str">
        <f>IF(X$5=K$5,SUM(Y490:AI490)-SUM(L490:V490),"")</f>
        <v/>
      </c>
      <c r="X490" s="9" t="str">
        <f>LOWER(CtryCode)&amp;".distn."&amp;$A490&amp;IF($B490="","","."&amp;$B490)&amp;IF($C490="","",".dec."&amp;$C490)&amp;"."&amp;X$5</f>
        <v>egy.distn.def.coa.dec.rur.2</v>
      </c>
      <c r="Y490" s="208">
        <f>-Y157*Y236*Y$271</f>
        <v>-0.0</v>
      </c>
      <c r="Z490" s="203">
        <f>-Z157*Z236*Z$271</f>
        <v>-0.0</v>
      </c>
      <c r="AA490" s="203">
        <f>-AA157*AA236*AA$271</f>
        <v>-0.0</v>
      </c>
      <c r="AB490" s="203">
        <f>-AB157*AB236*AB$271</f>
        <v>-0.0</v>
      </c>
      <c r="AC490" s="203">
        <f>-AC157*AC236*AC$271</f>
        <v>-0.0</v>
      </c>
      <c r="AD490" s="203">
        <f>-AD157*AD236*AD$271</f>
        <v>-0.0</v>
      </c>
      <c r="AE490" s="203">
        <f>-AE157*AE236*AE$271</f>
        <v>-0.0</v>
      </c>
      <c r="AF490" s="203">
        <f>-AF157*AF236*AF$271</f>
        <v>-0.0</v>
      </c>
      <c r="AG490" s="203">
        <f>-AG157*AG236*AG$271</f>
        <v>-0.0</v>
      </c>
      <c r="AH490" s="203">
        <f>-AH157*AH236*AH$271</f>
        <v>-0.0</v>
      </c>
      <c r="AI490" s="203">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8">
        <f>-L158*L237*L$271</f>
        <v>-0.0</v>
      </c>
      <c r="M491" s="203">
        <f>-M158*M237*M$271</f>
        <v>-0.0</v>
      </c>
      <c r="N491" s="203">
        <f>-N158*N237*N$271</f>
        <v>-0.0</v>
      </c>
      <c r="O491" s="203">
        <f>-O158*O237*O$271</f>
        <v>-0.0</v>
      </c>
      <c r="P491" s="203">
        <f>-P158*P237*P$271</f>
        <v>-0.0</v>
      </c>
      <c r="Q491" s="203">
        <f>-Q158*Q237*Q$271</f>
        <v>-0.0</v>
      </c>
      <c r="R491" s="203">
        <f>-R158*R237*R$271</f>
        <v>-0.0</v>
      </c>
      <c r="S491" s="203">
        <f>-S158*S237*S$271</f>
        <v>-0.0</v>
      </c>
      <c r="T491" s="203">
        <f>-T158*T237*T$271</f>
        <v>-0.0</v>
      </c>
      <c r="U491" s="203">
        <f>-U158*U237*U$271</f>
        <v>-0.0</v>
      </c>
      <c r="V491" s="203">
        <f>-V158*V237*V$271</f>
        <v>-0.0</v>
      </c>
      <c r="W491" s="207" t="str">
        <f>IF(X$5=K$5,SUM(Y491:AI491)-SUM(L491:V491),"")</f>
        <v/>
      </c>
      <c r="X491" s="9" t="str">
        <f>LOWER(CtryCode)&amp;".distn."&amp;$A491&amp;IF($B491="","","."&amp;$B491)&amp;IF($C491="","",".dec."&amp;$C491)&amp;"."&amp;X$5</f>
        <v>egy.distn.def.ely.dec.rur.2</v>
      </c>
      <c r="Y491" s="208">
        <f>-Y158*Y237*Y$271</f>
        <v>-0.5920170284525077</v>
      </c>
      <c r="Z491" s="203">
        <f>-Z158*Z237*Z$271</f>
        <v>-0.629964604580847</v>
      </c>
      <c r="AA491" s="203">
        <f>-AA158*AA237*AA$271</f>
        <v>-0.5735083220068399</v>
      </c>
      <c r="AB491" s="203">
        <f>-AB158*AB237*AB$271</f>
        <v>-0.5292293033600846</v>
      </c>
      <c r="AC491" s="203">
        <f>-AC158*AC237*AC$271</f>
        <v>-0.5352908414023956</v>
      </c>
      <c r="AD491" s="203">
        <f>-AD158*AD237*AD$271</f>
        <v>-0.5504258176732924</v>
      </c>
      <c r="AE491" s="203">
        <f>-AE158*AE237*AE$271</f>
        <v>-0.5619968623338061</v>
      </c>
      <c r="AF491" s="203">
        <f>-AF158*AF237*AF$271</f>
        <v>-0.5222362239143378</v>
      </c>
      <c r="AG491" s="203">
        <f>-AG158*AG237*AG$271</f>
        <v>-0.5583269573408529</v>
      </c>
      <c r="AH491" s="203">
        <f>-AH158*AH237*AH$271</f>
        <v>-0.553351835301694</v>
      </c>
      <c r="AI491" s="203">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8">
        <f>-L159*L238*L$271</f>
        <v>-0.0</v>
      </c>
      <c r="M492" s="203">
        <f>-M159*M238*M$271</f>
        <v>-0.0</v>
      </c>
      <c r="N492" s="203">
        <f>-N159*N238*N$271</f>
        <v>-0.0</v>
      </c>
      <c r="O492" s="203">
        <f>-O159*O238*O$271</f>
        <v>-0.0</v>
      </c>
      <c r="P492" s="203">
        <f>-P159*P238*P$271</f>
        <v>-0.0</v>
      </c>
      <c r="Q492" s="203">
        <f>-Q159*Q238*Q$271</f>
        <v>-0.0</v>
      </c>
      <c r="R492" s="203">
        <f>-R159*R238*R$271</f>
        <v>-0.0</v>
      </c>
      <c r="S492" s="203">
        <f>-S159*S238*S$271</f>
        <v>-0.0</v>
      </c>
      <c r="T492" s="203">
        <f>-T159*T238*T$271</f>
        <v>-0.0</v>
      </c>
      <c r="U492" s="203">
        <f>-U159*U238*U$271</f>
        <v>-0.0</v>
      </c>
      <c r="V492" s="203">
        <f>-V159*V238*V$271</f>
        <v>-0.0</v>
      </c>
      <c r="W492" s="207" t="str">
        <f>IF(X$5=K$5,SUM(Y492:AI492)-SUM(L492:V492),"")</f>
        <v/>
      </c>
      <c r="X492" s="9" t="str">
        <f>LOWER(CtryCode)&amp;".distn."&amp;$A492&amp;IF($B492="","","."&amp;$B492)&amp;IF($C492="","",".dec."&amp;$C492)&amp;"."&amp;X$5</f>
        <v>egy.distn.def.nga.dec.rur.2</v>
      </c>
      <c r="Y492" s="208">
        <f>-Y159*Y238*Y$271</f>
        <v>-0.021277680898053205</v>
      </c>
      <c r="Z492" s="203">
        <f>-Z159*Z238*Z$271</f>
        <v>-0.017279427894185902</v>
      </c>
      <c r="AA492" s="203">
        <f>-AA159*AA238*AA$271</f>
        <v>-0.022903409058483776</v>
      </c>
      <c r="AB492" s="203">
        <f>-AB159*AB238*AB$271</f>
        <v>-0.02404897269020473</v>
      </c>
      <c r="AC492" s="203">
        <f>-AC159*AC238*AC$271</f>
        <v>-0.021715086388738255</v>
      </c>
      <c r="AD492" s="203">
        <f>-AD159*AD238*AD$271</f>
        <v>-0.023862693359070347</v>
      </c>
      <c r="AE492" s="203">
        <f>-AE159*AE238*AE$271</f>
        <v>-0.023159884791845702</v>
      </c>
      <c r="AF492" s="203">
        <f>-AF159*AF238*AF$271</f>
        <v>-0.02512089186293729</v>
      </c>
      <c r="AG492" s="203">
        <f>-AG159*AG238*AG$271</f>
        <v>-0.028721726425160684</v>
      </c>
      <c r="AH492" s="203">
        <f>-AH159*AH238*AH$271</f>
        <v>-0.020129234214724002</v>
      </c>
      <c r="AI492" s="203">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8">
        <f>-L160*L239*L$271</f>
        <v>-0.0</v>
      </c>
      <c r="M493" s="203">
        <f>-M160*M239*M$271</f>
        <v>-0.0</v>
      </c>
      <c r="N493" s="203">
        <f>-N160*N239*N$271</f>
        <v>-0.0</v>
      </c>
      <c r="O493" s="203">
        <f>-O160*O239*O$271</f>
        <v>-0.0</v>
      </c>
      <c r="P493" s="203">
        <f>-P160*P239*P$271</f>
        <v>-0.0</v>
      </c>
      <c r="Q493" s="203">
        <f>-Q160*Q239*Q$271</f>
        <v>-0.0</v>
      </c>
      <c r="R493" s="203">
        <f>-R160*R239*R$271</f>
        <v>-0.0</v>
      </c>
      <c r="S493" s="203">
        <f>-S160*S239*S$271</f>
        <v>-0.0</v>
      </c>
      <c r="T493" s="203">
        <f>-T160*T239*T$271</f>
        <v>-0.0</v>
      </c>
      <c r="U493" s="203">
        <f>-U160*U239*U$271</f>
        <v>-0.0</v>
      </c>
      <c r="V493" s="203">
        <f>-V160*V239*V$271</f>
        <v>-0.0</v>
      </c>
      <c r="W493" s="207" t="str">
        <f>IF(X$5=K$5,SUM(Y493:AI493)-SUM(L493:V493),"")</f>
        <v/>
      </c>
      <c r="X493" s="9" t="str">
        <f>LOWER(CtryCode)&amp;".distn."&amp;$A493&amp;IF($B493="","","."&amp;$B493)&amp;IF($C493="","",".dec."&amp;$C493)&amp;"."&amp;X$5</f>
        <v>egy.distn.def.oil.dec.rur.2</v>
      </c>
      <c r="Y493" s="208">
        <f>-Y160*Y239*Y$271</f>
        <v>-0.038236747146346124</v>
      </c>
      <c r="Z493" s="203">
        <f>-Z160*Z239*Z$271</f>
        <v>-0.02826503081316341</v>
      </c>
      <c r="AA493" s="203">
        <f>-AA160*AA239*AA$271</f>
        <v>-0.03182099544200412</v>
      </c>
      <c r="AB493" s="203">
        <f>-AB160*AB239*AB$271</f>
        <v>-0.037752514967631</v>
      </c>
      <c r="AC493" s="203">
        <f>-AC160*AC239*AC$271</f>
        <v>-0.04507515868547117</v>
      </c>
      <c r="AD493" s="203">
        <f>-AD160*AD239*AD$271</f>
        <v>-0.03577026778319399</v>
      </c>
      <c r="AE493" s="203">
        <f>-AE160*AE239*AE$271</f>
        <v>-0.04416201309631948</v>
      </c>
      <c r="AF493" s="203">
        <f>-AF160*AF239*AF$271</f>
        <v>-0.043392962146709534</v>
      </c>
      <c r="AG493" s="203">
        <f>-AG160*AG239*AG$271</f>
        <v>-0.047151834281694775</v>
      </c>
      <c r="AH493" s="203">
        <f>-AH160*AH239*AH$271</f>
        <v>-0.04619542302387416</v>
      </c>
      <c r="AI493" s="203">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8">
        <f>-L161*L240*L$271</f>
        <v>-0.0</v>
      </c>
      <c r="M494" s="203">
        <f>-M161*M240*M$271</f>
        <v>-0.0</v>
      </c>
      <c r="N494" s="203">
        <f>-N161*N240*N$271</f>
        <v>-0.0</v>
      </c>
      <c r="O494" s="203">
        <f>-O161*O240*O$271</f>
        <v>-0.0</v>
      </c>
      <c r="P494" s="203">
        <f>-P161*P240*P$271</f>
        <v>-0.0</v>
      </c>
      <c r="Q494" s="203">
        <f>-Q161*Q240*Q$271</f>
        <v>-0.0</v>
      </c>
      <c r="R494" s="203">
        <f>-R161*R240*R$271</f>
        <v>-0.0</v>
      </c>
      <c r="S494" s="203">
        <f>-S161*S240*S$271</f>
        <v>-0.0</v>
      </c>
      <c r="T494" s="203">
        <f>-T161*T240*T$271</f>
        <v>-0.0</v>
      </c>
      <c r="U494" s="203">
        <f>-U161*U240*U$271</f>
        <v>-0.0</v>
      </c>
      <c r="V494" s="203">
        <f>-V161*V240*V$271</f>
        <v>-0.0</v>
      </c>
      <c r="W494" s="207" t="str">
        <f>IF(X$5=K$5,SUM(Y494:AI494)-SUM(L494:V494),"")</f>
        <v/>
      </c>
      <c r="X494" s="9" t="str">
        <f>LOWER(CtryCode)&amp;".distn."&amp;$A494&amp;IF($B494="","","."&amp;$B494)&amp;IF($C494="","",".dec."&amp;$C494)&amp;"."&amp;X$5</f>
        <v>egy.distn.def.gso.dec.rur.2</v>
      </c>
      <c r="Y494" s="208">
        <f>-Y161*Y240*Y$271</f>
        <v>-0.05627160066632294</v>
      </c>
      <c r="Z494" s="203">
        <f>-Z161*Z240*Z$271</f>
        <v>-0.036586514643083816</v>
      </c>
      <c r="AA494" s="203">
        <f>-AA161*AA240*AA$271</f>
        <v>-0.043894060542970056</v>
      </c>
      <c r="AB494" s="203">
        <f>-AB161*AB240*AB$271</f>
        <v>-0.05337940770768808</v>
      </c>
      <c r="AC494" s="203">
        <f>-AC161*AC240*AC$271</f>
        <v>-0.06457423032523528</v>
      </c>
      <c r="AD494" s="203">
        <f>-AD161*AD240*AD$271</f>
        <v>-0.05413549103137235</v>
      </c>
      <c r="AE494" s="203">
        <f>-AE161*AE240*AE$271</f>
        <v>-0.06210919775230097</v>
      </c>
      <c r="AF494" s="203">
        <f>-AF161*AF240*AF$271</f>
        <v>-0.06919063054169525</v>
      </c>
      <c r="AG494" s="203">
        <f>-AG161*AG240*AG$271</f>
        <v>-0.08110579518501632</v>
      </c>
      <c r="AH494" s="203">
        <f>-AH161*AH240*AH$271</f>
        <v>-0.07100527384757811</v>
      </c>
      <c r="AI494" s="203">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8">
        <f>-L162*L241*L$271</f>
        <v>-0.0</v>
      </c>
      <c r="M495" s="203">
        <f>-M162*M241*M$271</f>
        <v>-0.0</v>
      </c>
      <c r="N495" s="203">
        <f>-N162*N241*N$271</f>
        <v>-0.0</v>
      </c>
      <c r="O495" s="203">
        <f>-O162*O241*O$271</f>
        <v>-0.0</v>
      </c>
      <c r="P495" s="203">
        <f>-P162*P241*P$271</f>
        <v>-0.0</v>
      </c>
      <c r="Q495" s="203">
        <f>-Q162*Q241*Q$271</f>
        <v>-0.0</v>
      </c>
      <c r="R495" s="203">
        <f>-R162*R241*R$271</f>
        <v>-0.0</v>
      </c>
      <c r="S495" s="203">
        <f>-S162*S241*S$271</f>
        <v>-0.0</v>
      </c>
      <c r="T495" s="203">
        <f>-T162*T241*T$271</f>
        <v>-0.0</v>
      </c>
      <c r="U495" s="203">
        <f>-U162*U241*U$271</f>
        <v>-0.0</v>
      </c>
      <c r="V495" s="203">
        <f>-V162*V241*V$271</f>
        <v>-0.0</v>
      </c>
      <c r="W495" s="207" t="str">
        <f>IF(X$5=K$5,SUM(Y495:AI495)-SUM(L495:V495),"")</f>
        <v/>
      </c>
      <c r="X495" s="9" t="str">
        <f>LOWER(CtryCode)&amp;".distn."&amp;$A495&amp;IF($B495="","","."&amp;$B495)&amp;IF($C495="","",".dec."&amp;$C495)&amp;"."&amp;X$5</f>
        <v>egy.distn.def.die.dec.rur.2</v>
      </c>
      <c r="Y495" s="208">
        <f>-Y162*Y241*Y$271</f>
        <v>-0.0</v>
      </c>
      <c r="Z495" s="203">
        <f>-Z162*Z241*Z$271</f>
        <v>-0.0</v>
      </c>
      <c r="AA495" s="203">
        <f>-AA162*AA241*AA$271</f>
        <v>-0.0</v>
      </c>
      <c r="AB495" s="203">
        <f>-AB162*AB241*AB$271</f>
        <v>-0.0</v>
      </c>
      <c r="AC495" s="203">
        <f>-AC162*AC241*AC$271</f>
        <v>-0.0</v>
      </c>
      <c r="AD495" s="203">
        <f>-AD162*AD241*AD$271</f>
        <v>-0.0</v>
      </c>
      <c r="AE495" s="203">
        <f>-AE162*AE241*AE$271</f>
        <v>-0.0</v>
      </c>
      <c r="AF495" s="203">
        <f>-AF162*AF241*AF$271</f>
        <v>-0.0</v>
      </c>
      <c r="AG495" s="203">
        <f>-AG162*AG241*AG$271</f>
        <v>-0.0</v>
      </c>
      <c r="AH495" s="203">
        <f>-AH162*AH241*AH$271</f>
        <v>-0.0</v>
      </c>
      <c r="AI495" s="203">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8">
        <f>-L163*L242*L$271</f>
        <v>-0.0</v>
      </c>
      <c r="M496" s="203">
        <f>-M163*M242*M$271</f>
        <v>-0.0</v>
      </c>
      <c r="N496" s="203">
        <f>-N163*N242*N$271</f>
        <v>-0.0</v>
      </c>
      <c r="O496" s="203">
        <f>-O163*O242*O$271</f>
        <v>-0.0</v>
      </c>
      <c r="P496" s="203">
        <f>-P163*P242*P$271</f>
        <v>-0.0</v>
      </c>
      <c r="Q496" s="203">
        <f>-Q163*Q242*Q$271</f>
        <v>-0.0</v>
      </c>
      <c r="R496" s="203">
        <f>-R163*R242*R$271</f>
        <v>-0.0</v>
      </c>
      <c r="S496" s="203">
        <f>-S163*S242*S$271</f>
        <v>-0.0</v>
      </c>
      <c r="T496" s="203">
        <f>-T163*T242*T$271</f>
        <v>-0.0</v>
      </c>
      <c r="U496" s="203">
        <f>-U163*U242*U$271</f>
        <v>-0.0</v>
      </c>
      <c r="V496" s="203">
        <f>-V163*V242*V$271</f>
        <v>-0.0</v>
      </c>
      <c r="W496" s="207" t="str">
        <f>IF(X$5=K$5,SUM(Y496:AI496)-SUM(L496:V496),"")</f>
        <v/>
      </c>
      <c r="X496" s="9" t="str">
        <f>LOWER(CtryCode)&amp;".distn."&amp;$A496&amp;IF($B496="","","."&amp;$B496)&amp;IF($C496="","",".dec."&amp;$C496)&amp;"."&amp;X$5</f>
        <v>egy.distn.def.ker.dec.rur.2</v>
      </c>
      <c r="Y496" s="208">
        <f>-Y163*Y242*Y$271</f>
        <v>-7.576822359316547e-06</v>
      </c>
      <c r="Z496" s="203">
        <f>-Z163*Z242*Z$271</f>
        <v>-5.782564510363812e-06</v>
      </c>
      <c r="AA496" s="203">
        <f>-AA163*AA242*AA$271</f>
        <v>-0.0</v>
      </c>
      <c r="AB496" s="203">
        <f>-AB163*AB242*AB$271</f>
        <v>-3.911768686599395e-06</v>
      </c>
      <c r="AC496" s="203">
        <f>-AC163*AC242*AC$271</f>
        <v>-0.0</v>
      </c>
      <c r="AD496" s="203">
        <f>-AD163*AD242*AD$271</f>
        <v>-2.149960302292856e-05</v>
      </c>
      <c r="AE496" s="203">
        <f>-AE163*AE242*AE$271</f>
        <v>-1.1701716103938838e-05</v>
      </c>
      <c r="AF496" s="203">
        <f>-AF163*AF242*AF$271</f>
        <v>-0.0</v>
      </c>
      <c r="AG496" s="203">
        <f>-AG163*AG242*AG$271</f>
        <v>-0.0</v>
      </c>
      <c r="AH496" s="203">
        <f>-AH163*AH242*AH$271</f>
        <v>-7.582905866661941e-06</v>
      </c>
      <c r="AI496" s="203">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8">
        <f>-L164*L243*L$271</f>
        <v>-0.0</v>
      </c>
      <c r="M497" s="203">
        <f>-M164*M243*M$271</f>
        <v>-0.0</v>
      </c>
      <c r="N497" s="203">
        <f>-N164*N243*N$271</f>
        <v>-0.0</v>
      </c>
      <c r="O497" s="203">
        <f>-O164*O243*O$271</f>
        <v>-0.0</v>
      </c>
      <c r="P497" s="203">
        <f>-P164*P243*P$271</f>
        <v>-0.0</v>
      </c>
      <c r="Q497" s="203">
        <f>-Q164*Q243*Q$271</f>
        <v>-0.0</v>
      </c>
      <c r="R497" s="203">
        <f>-R164*R243*R$271</f>
        <v>-0.0</v>
      </c>
      <c r="S497" s="203">
        <f>-S164*S243*S$271</f>
        <v>-0.0</v>
      </c>
      <c r="T497" s="203">
        <f>-T164*T243*T$271</f>
        <v>-0.0</v>
      </c>
      <c r="U497" s="203">
        <f>-U164*U243*U$271</f>
        <v>-0.0</v>
      </c>
      <c r="V497" s="203">
        <f>-V164*V243*V$271</f>
        <v>-0.0</v>
      </c>
      <c r="W497" s="207" t="str">
        <f>IF(X$5=K$5,SUM(Y497:AI497)-SUM(L497:V497),"")</f>
        <v/>
      </c>
      <c r="X497" s="9" t="str">
        <f>LOWER(CtryCode)&amp;".distn."&amp;$A497&amp;IF($B497="","","."&amp;$B497)&amp;IF($C497="","",".dec."&amp;$C497)&amp;"."&amp;X$5</f>
        <v>egy.distn.def.lpg.dec.rur.2</v>
      </c>
      <c r="Y497" s="208">
        <f>-Y164*Y243*Y$271</f>
        <v>-0.6783723155071324</v>
      </c>
      <c r="Z497" s="203">
        <f>-Z164*Z243*Z$271</f>
        <v>-0.927953142442562</v>
      </c>
      <c r="AA497" s="203">
        <f>-AA164*AA243*AA$271</f>
        <v>-0.7844553922324747</v>
      </c>
      <c r="AB497" s="203">
        <f>-AB164*AB243*AB$271</f>
        <v>-0.7497392876845236</v>
      </c>
      <c r="AC497" s="203">
        <f>-AC164*AC243*AC$271</f>
        <v>-0.7574252125739386</v>
      </c>
      <c r="AD497" s="203">
        <f>-AD164*AD243*AD$271</f>
        <v>-0.7097998894367169</v>
      </c>
      <c r="AE497" s="203">
        <f>-AE164*AE243*AE$271</f>
        <v>-0.6291074935963298</v>
      </c>
      <c r="AF497" s="203">
        <f>-AF164*AF243*AF$271</f>
        <v>-0.6069065507202684</v>
      </c>
      <c r="AG497" s="203">
        <f>-AG164*AG243*AG$271</f>
        <v>-0.6589773343089534</v>
      </c>
      <c r="AH497" s="203">
        <f>-AH164*AH243*AH$271</f>
        <v>-0.6890611382281121</v>
      </c>
      <c r="AI497" s="203">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8">
        <f>SUM(L490:L497)</f>
        <v>0.0</v>
      </c>
      <c r="M498" s="203">
        <f>SUM(M490:M497)</f>
        <v>0.0</v>
      </c>
      <c r="N498" s="203">
        <f>SUM(N490:N497)</f>
        <v>0.0</v>
      </c>
      <c r="O498" s="203">
        <f>SUM(O490:O497)</f>
        <v>0.0</v>
      </c>
      <c r="P498" s="203">
        <f>SUM(P490:P497)</f>
        <v>0.0</v>
      </c>
      <c r="Q498" s="203">
        <f>SUM(Q490:Q497)</f>
        <v>0.0</v>
      </c>
      <c r="R498" s="203">
        <f>SUM(R490:R497)</f>
        <v>0.0</v>
      </c>
      <c r="S498" s="203">
        <f>SUM(S490:S497)</f>
        <v>0.0</v>
      </c>
      <c r="T498" s="203">
        <f>SUM(T490:T497)</f>
        <v>0.0</v>
      </c>
      <c r="U498" s="203">
        <f>SUM(U490:U497)</f>
        <v>0.0</v>
      </c>
      <c r="V498" s="203">
        <f>SUM(V490:V497)</f>
        <v>0.0</v>
      </c>
      <c r="W498" s="207" t="str">
        <f>IF(X$5=K$5,SUM(Y498:AI498)-SUM(L498:V498),"")</f>
        <v/>
      </c>
      <c r="X498" s="9" t="str">
        <f>LOWER(CtryCode)&amp;".distn."&amp;$A498&amp;IF($B498="","","."&amp;$B498)&amp;IF($C498="","",".dec."&amp;$C498)&amp;"."&amp;X$5</f>
        <v>egy.distn.def.tot.dec.rur.2</v>
      </c>
      <c r="Y498" s="208">
        <f>SUM(Y490:Y497)</f>
        <v>-1.3861829494927216</v>
      </c>
      <c r="Z498" s="203">
        <f>SUM(Z490:Z497)</f>
        <v>-1.6400545029383524</v>
      </c>
      <c r="AA498" s="203">
        <f>SUM(AA490:AA497)</f>
        <v>-1.4565821792827727</v>
      </c>
      <c r="AB498" s="203">
        <f>SUM(AB490:AB497)</f>
        <v>-1.3941533981788186</v>
      </c>
      <c r="AC498" s="203">
        <f>SUM(AC490:AC497)</f>
        <v>-1.4240805293757788</v>
      </c>
      <c r="AD498" s="203">
        <f>SUM(AD490:AD497)</f>
        <v>-1.3740156588866688</v>
      </c>
      <c r="AE498" s="203">
        <f>SUM(AE490:AE497)</f>
        <v>-1.320547153286706</v>
      </c>
      <c r="AF498" s="203">
        <f>SUM(AF490:AF497)</f>
        <v>-1.2668472591859483</v>
      </c>
      <c r="AG498" s="203">
        <f>SUM(AG490:AG497)</f>
        <v>-1.3742836475416782</v>
      </c>
      <c r="AH498" s="203">
        <f>SUM(AH490:AH497)</f>
        <v>-1.3797504875218491</v>
      </c>
      <c r="AI498" s="203">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8">
        <f>-L165*L244*L$271</f>
        <v>-0.0</v>
      </c>
      <c r="M499" s="203">
        <f>-M165*M244*M$271</f>
        <v>-0.0</v>
      </c>
      <c r="N499" s="203">
        <f>-N165*N244*N$271</f>
        <v>-0.0</v>
      </c>
      <c r="O499" s="203">
        <f>-O165*O244*O$271</f>
        <v>-0.0</v>
      </c>
      <c r="P499" s="203">
        <f>-P165*P244*P$271</f>
        <v>-0.0</v>
      </c>
      <c r="Q499" s="203">
        <f>-Q165*Q244*Q$271</f>
        <v>-0.0</v>
      </c>
      <c r="R499" s="203">
        <f>-R165*R244*R$271</f>
        <v>-0.0</v>
      </c>
      <c r="S499" s="203">
        <f>-S165*S244*S$271</f>
        <v>-0.0</v>
      </c>
      <c r="T499" s="203">
        <f>-T165*T244*T$271</f>
        <v>-0.0</v>
      </c>
      <c r="U499" s="203">
        <f>-U165*U244*U$271</f>
        <v>-0.0</v>
      </c>
      <c r="V499" s="203">
        <f>-V165*V244*V$271</f>
        <v>-0.0</v>
      </c>
      <c r="W499" s="207" t="str">
        <f>IF(X$5=K$5,SUM(Y499:AI499)-SUM(L499:V499),"")</f>
        <v/>
      </c>
      <c r="X499" s="9" t="str">
        <f>LOWER(CtryCode)&amp;".distn."&amp;$A499&amp;IF($B499="","","."&amp;$B499)&amp;IF($C499="","",".dec."&amp;$C499)&amp;"."&amp;X$5</f>
        <v>egy.distn.ief.app.dec.rur.2</v>
      </c>
      <c r="Y499" s="208">
        <f>-Y165*Y244*Y$271</f>
        <v>-0.005009005114544295</v>
      </c>
      <c r="Z499" s="203">
        <f>-Z165*Z244*Z$271</f>
        <v>-0.00529998446944195</v>
      </c>
      <c r="AA499" s="203">
        <f>-AA165*AA244*AA$271</f>
        <v>-0.005084685258179647</v>
      </c>
      <c r="AB499" s="203">
        <f>-AB165*AB244*AB$271</f>
        <v>-0.005068153197294878</v>
      </c>
      <c r="AC499" s="203">
        <f>-AC165*AC244*AC$271</f>
        <v>-0.005113973488394157</v>
      </c>
      <c r="AD499" s="203">
        <f>-AD165*AD244*AD$271</f>
        <v>-0.004966188362608199</v>
      </c>
      <c r="AE499" s="203">
        <f>-AE165*AE244*AE$271</f>
        <v>-0.0050677213102308</v>
      </c>
      <c r="AF499" s="203">
        <f>-AF165*AF244*AF$271</f>
        <v>-0.005552059051503741</v>
      </c>
      <c r="AG499" s="203">
        <f>-AG165*AG244*AG$271</f>
        <v>-0.005132818685013978</v>
      </c>
      <c r="AH499" s="203">
        <f>-AH165*AH244*AH$271</f>
        <v>-0.004926559171479568</v>
      </c>
      <c r="AI499" s="203">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8">
        <f>-L166*L245*L$271</f>
        <v>-0.0</v>
      </c>
      <c r="M500" s="203">
        <f>-M166*M245*M$271</f>
        <v>-0.0</v>
      </c>
      <c r="N500" s="203">
        <f>-N166*N245*N$271</f>
        <v>-0.0</v>
      </c>
      <c r="O500" s="203">
        <f>-O166*O245*O$271</f>
        <v>-0.0</v>
      </c>
      <c r="P500" s="203">
        <f>-P166*P245*P$271</f>
        <v>-0.0</v>
      </c>
      <c r="Q500" s="203">
        <f>-Q166*Q245*Q$271</f>
        <v>-0.0</v>
      </c>
      <c r="R500" s="203">
        <f>-R166*R245*R$271</f>
        <v>-0.0</v>
      </c>
      <c r="S500" s="203">
        <f>-S166*S245*S$271</f>
        <v>-0.0</v>
      </c>
      <c r="T500" s="203">
        <f>-T166*T245*T$271</f>
        <v>-0.0</v>
      </c>
      <c r="U500" s="203">
        <f>-U166*U245*U$271</f>
        <v>-0.0</v>
      </c>
      <c r="V500" s="203">
        <f>-V166*V245*V$271</f>
        <v>-0.0</v>
      </c>
      <c r="W500" s="207" t="str">
        <f>IF(X$5=K$5,SUM(Y500:AI500)-SUM(L500:V500),"")</f>
        <v/>
      </c>
      <c r="X500" s="9" t="str">
        <f>LOWER(CtryCode)&amp;".distn."&amp;$A500&amp;IF($B500="","","."&amp;$B500)&amp;IF($C500="","",".dec."&amp;$C500)&amp;"."&amp;X$5</f>
        <v>egy.distn.ief.che.dec.rur.2</v>
      </c>
      <c r="Y500" s="208">
        <f>-Y166*Y245*Y$271</f>
        <v>-0.022885675132062556</v>
      </c>
      <c r="Z500" s="203">
        <f>-Z166*Z245*Z$271</f>
        <v>-0.027385598879896864</v>
      </c>
      <c r="AA500" s="203">
        <f>-AA166*AA245*AA$271</f>
        <v>-0.02332020361286006</v>
      </c>
      <c r="AB500" s="203">
        <f>-AB166*AB245*AB$271</f>
        <v>-0.022426951717339046</v>
      </c>
      <c r="AC500" s="203">
        <f>-AC166*AC245*AC$271</f>
        <v>-0.020792740442568347</v>
      </c>
      <c r="AD500" s="203">
        <f>-AD166*AD245*AD$271</f>
        <v>-0.02195854002684667</v>
      </c>
      <c r="AE500" s="203">
        <f>-AE166*AE245*AE$271</f>
        <v>-0.02268013793781339</v>
      </c>
      <c r="AF500" s="203">
        <f>-AF166*AF245*AF$271</f>
        <v>-0.023409894473782483</v>
      </c>
      <c r="AG500" s="203">
        <f>-AG166*AG245*AG$271</f>
        <v>-0.02089822977648034</v>
      </c>
      <c r="AH500" s="203">
        <f>-AH166*AH245*AH$271</f>
        <v>-0.022104380269365728</v>
      </c>
      <c r="AI500" s="203">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8">
        <f>-L167*L246*L$271</f>
        <v>-0.0</v>
      </c>
      <c r="M501" s="203">
        <f>-M167*M246*M$271</f>
        <v>-0.0</v>
      </c>
      <c r="N501" s="203">
        <f>-N167*N246*N$271</f>
        <v>-0.0</v>
      </c>
      <c r="O501" s="203">
        <f>-O167*O246*O$271</f>
        <v>-0.0</v>
      </c>
      <c r="P501" s="203">
        <f>-P167*P246*P$271</f>
        <v>-0.0</v>
      </c>
      <c r="Q501" s="203">
        <f>-Q167*Q246*Q$271</f>
        <v>-0.0</v>
      </c>
      <c r="R501" s="203">
        <f>-R167*R246*R$271</f>
        <v>-0.0</v>
      </c>
      <c r="S501" s="203">
        <f>-S167*S246*S$271</f>
        <v>-0.0</v>
      </c>
      <c r="T501" s="203">
        <f>-T167*T246*T$271</f>
        <v>-0.0</v>
      </c>
      <c r="U501" s="203">
        <f>-U167*U246*U$271</f>
        <v>-0.0</v>
      </c>
      <c r="V501" s="203">
        <f>-V167*V246*V$271</f>
        <v>-0.0</v>
      </c>
      <c r="W501" s="207" t="str">
        <f>IF(X$5=K$5,SUM(Y501:AI501)-SUM(L501:V501),"")</f>
        <v/>
      </c>
      <c r="X501" s="9" t="str">
        <f>LOWER(CtryCode)&amp;".distn."&amp;$A501&amp;IF($B501="","","."&amp;$B501)&amp;IF($C501="","",".dec."&amp;$C501)&amp;"."&amp;X$5</f>
        <v>egy.distn.ief.clo.dec.rur.2</v>
      </c>
      <c r="Y501" s="208">
        <f>-Y167*Y246*Y$271</f>
        <v>-0.0072748464776649395</v>
      </c>
      <c r="Z501" s="203">
        <f>-Z167*Z246*Z$271</f>
        <v>-0.006690054874455145</v>
      </c>
      <c r="AA501" s="203">
        <f>-AA167*AA246*AA$271</f>
        <v>-0.0066349835613068835</v>
      </c>
      <c r="AB501" s="203">
        <f>-AB167*AB246*AB$271</f>
        <v>-0.00705787169894722</v>
      </c>
      <c r="AC501" s="203">
        <f>-AC167*AC246*AC$271</f>
        <v>-0.007569913964569173</v>
      </c>
      <c r="AD501" s="203">
        <f>-AD167*AD246*AD$271</f>
        <v>-0.007720891283250193</v>
      </c>
      <c r="AE501" s="203">
        <f>-AE167*AE246*AE$271</f>
        <v>-0.007909476408522235</v>
      </c>
      <c r="AF501" s="203">
        <f>-AF167*AF246*AF$271</f>
        <v>-0.00774078669725574</v>
      </c>
      <c r="AG501" s="203">
        <f>-AG167*AG246*AG$271</f>
        <v>-0.006297287364535437</v>
      </c>
      <c r="AH501" s="203">
        <f>-AH167*AH246*AH$271</f>
        <v>-0.006136905881388402</v>
      </c>
      <c r="AI501" s="203">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8">
        <f>-L168*L247*L$271</f>
        <v>-0.0</v>
      </c>
      <c r="M502" s="203">
        <f>-M168*M247*M$271</f>
        <v>-0.0</v>
      </c>
      <c r="N502" s="203">
        <f>-N168*N247*N$271</f>
        <v>-0.0</v>
      </c>
      <c r="O502" s="203">
        <f>-O168*O247*O$271</f>
        <v>-0.0</v>
      </c>
      <c r="P502" s="203">
        <f>-P168*P247*P$271</f>
        <v>-0.0</v>
      </c>
      <c r="Q502" s="203">
        <f>-Q168*Q247*Q$271</f>
        <v>-0.0</v>
      </c>
      <c r="R502" s="203">
        <f>-R168*R247*R$271</f>
        <v>-0.0</v>
      </c>
      <c r="S502" s="203">
        <f>-S168*S247*S$271</f>
        <v>-0.0</v>
      </c>
      <c r="T502" s="203">
        <f>-T168*T247*T$271</f>
        <v>-0.0</v>
      </c>
      <c r="U502" s="203">
        <f>-U168*U247*U$271</f>
        <v>-0.0</v>
      </c>
      <c r="V502" s="203">
        <f>-V168*V247*V$271</f>
        <v>-0.0</v>
      </c>
      <c r="W502" s="207" t="str">
        <f>IF(X$5=K$5,SUM(Y502:AI502)-SUM(L502:V502),"")</f>
        <v/>
      </c>
      <c r="X502" s="9" t="str">
        <f>LOWER(CtryCode)&amp;".distn."&amp;$A502&amp;IF($B502="","","."&amp;$B502)&amp;IF($C502="","",".dec."&amp;$C502)&amp;"."&amp;X$5</f>
        <v>egy.distn.ief.com.dec.rur.2</v>
      </c>
      <c r="Y502" s="208">
        <f>-Y168*Y247*Y$271</f>
        <v>-0.0010352497572265573</v>
      </c>
      <c r="Z502" s="203">
        <f>-Z168*Z247*Z$271</f>
        <v>-0.000904262990694073</v>
      </c>
      <c r="AA502" s="203">
        <f>-AA168*AA247*AA$271</f>
        <v>-0.0008404243303734996</v>
      </c>
      <c r="AB502" s="203">
        <f>-AB168*AB247*AB$271</f>
        <v>-0.0010234807671878337</v>
      </c>
      <c r="AC502" s="203">
        <f>-AC168*AC247*AC$271</f>
        <v>-0.0010131240868837574</v>
      </c>
      <c r="AD502" s="203">
        <f>-AD168*AD247*AD$271</f>
        <v>-0.0010189923632726104</v>
      </c>
      <c r="AE502" s="203">
        <f>-AE168*AE247*AE$271</f>
        <v>-0.0010488471141525259</v>
      </c>
      <c r="AF502" s="203">
        <f>-AF168*AF247*AF$271</f>
        <v>-0.0010318172878267648</v>
      </c>
      <c r="AG502" s="203">
        <f>-AG168*AG247*AG$271</f>
        <v>-0.0010357459908543216</v>
      </c>
      <c r="AH502" s="203">
        <f>-AH168*AH247*AH$271</f>
        <v>-0.0009714880445974332</v>
      </c>
      <c r="AI502" s="203">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8">
        <f>-L169*L248*L$271</f>
        <v>-0.0</v>
      </c>
      <c r="M503" s="203">
        <f>-M169*M248*M$271</f>
        <v>-0.0</v>
      </c>
      <c r="N503" s="203">
        <f>-N169*N248*N$271</f>
        <v>-0.0</v>
      </c>
      <c r="O503" s="203">
        <f>-O169*O248*O$271</f>
        <v>-0.0</v>
      </c>
      <c r="P503" s="203">
        <f>-P169*P248*P$271</f>
        <v>-0.0</v>
      </c>
      <c r="Q503" s="203">
        <f>-Q169*Q248*Q$271</f>
        <v>-0.0</v>
      </c>
      <c r="R503" s="203">
        <f>-R169*R248*R$271</f>
        <v>-0.0</v>
      </c>
      <c r="S503" s="203">
        <f>-S169*S248*S$271</f>
        <v>-0.0</v>
      </c>
      <c r="T503" s="203">
        <f>-T169*T248*T$271</f>
        <v>-0.0</v>
      </c>
      <c r="U503" s="203">
        <f>-U169*U248*U$271</f>
        <v>-0.0</v>
      </c>
      <c r="V503" s="203">
        <f>-V169*V248*V$271</f>
        <v>-0.0</v>
      </c>
      <c r="W503" s="207" t="str">
        <f>IF(X$5=K$5,SUM(Y503:AI503)-SUM(L503:V503),"")</f>
        <v/>
      </c>
      <c r="X503" s="9" t="str">
        <f>LOWER(CtryCode)&amp;".distn."&amp;$A503&amp;IF($B503="","","."&amp;$B503)&amp;IF($C503="","",".dec."&amp;$C503)&amp;"."&amp;X$5</f>
        <v>egy.distn.ief.edu.dec.rur.2</v>
      </c>
      <c r="Y503" s="208">
        <f>-Y169*Y248*Y$271</f>
        <v>-0.003266293986145213</v>
      </c>
      <c r="Z503" s="203">
        <f>-Z169*Z248*Z$271</f>
        <v>-0.002588860622160639</v>
      </c>
      <c r="AA503" s="203">
        <f>-AA169*AA248*AA$271</f>
        <v>-0.00351786928914527</v>
      </c>
      <c r="AB503" s="203">
        <f>-AB169*AB248*AB$271</f>
        <v>-0.0039176048904434055</v>
      </c>
      <c r="AC503" s="203">
        <f>-AC169*AC248*AC$271</f>
        <v>-0.004130198305485638</v>
      </c>
      <c r="AD503" s="203">
        <f>-AD169*AD248*AD$271</f>
        <v>-0.00431799557938995</v>
      </c>
      <c r="AE503" s="203">
        <f>-AE169*AE248*AE$271</f>
        <v>-0.004423572383734923</v>
      </c>
      <c r="AF503" s="203">
        <f>-AF169*AF248*AF$271</f>
        <v>-0.00394074012057175</v>
      </c>
      <c r="AG503" s="203">
        <f>-AG169*AG248*AG$271</f>
        <v>-0.003649720520936481</v>
      </c>
      <c r="AH503" s="203">
        <f>-AH169*AH248*AH$271</f>
        <v>-0.002590935318765309</v>
      </c>
      <c r="AI503" s="203">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8">
        <f>-L170*L249*L$271</f>
        <v>-0.0</v>
      </c>
      <c r="M504" s="203">
        <f>-M170*M249*M$271</f>
        <v>-0.0</v>
      </c>
      <c r="N504" s="203">
        <f>-N170*N249*N$271</f>
        <v>-0.0</v>
      </c>
      <c r="O504" s="203">
        <f>-O170*O249*O$271</f>
        <v>-0.0</v>
      </c>
      <c r="P504" s="203">
        <f>-P170*P249*P$271</f>
        <v>-0.0</v>
      </c>
      <c r="Q504" s="203">
        <f>-Q170*Q249*Q$271</f>
        <v>-0.0</v>
      </c>
      <c r="R504" s="203">
        <f>-R170*R249*R$271</f>
        <v>-0.0</v>
      </c>
      <c r="S504" s="203">
        <f>-S170*S249*S$271</f>
        <v>-0.0</v>
      </c>
      <c r="T504" s="203">
        <f>-T170*T249*T$271</f>
        <v>-0.0</v>
      </c>
      <c r="U504" s="203">
        <f>-U170*U249*U$271</f>
        <v>-0.0</v>
      </c>
      <c r="V504" s="203">
        <f>-V170*V249*V$271</f>
        <v>-0.0</v>
      </c>
      <c r="W504" s="207" t="str">
        <f>IF(X$5=K$5,SUM(Y504:AI504)-SUM(L504:V504),"")</f>
        <v/>
      </c>
      <c r="X504" s="9" t="str">
        <f>LOWER(CtryCode)&amp;".distn."&amp;$A504&amp;IF($B504="","","."&amp;$B504)&amp;IF($C504="","",".dec."&amp;$C504)&amp;"."&amp;X$5</f>
        <v>egy.distn.ief.food.dec.rur.2</v>
      </c>
      <c r="Y504" s="208">
        <f>-Y170*Y249*Y$271</f>
        <v>-0.07316272566041901</v>
      </c>
      <c r="Z504" s="203">
        <f>-Z170*Z249*Z$271</f>
        <v>-0.07145829247527166</v>
      </c>
      <c r="AA504" s="203">
        <f>-AA170*AA249*AA$271</f>
        <v>-0.07347683267478877</v>
      </c>
      <c r="AB504" s="203">
        <f>-AB170*AB249*AB$271</f>
        <v>-0.06944916521440744</v>
      </c>
      <c r="AC504" s="203">
        <f>-AC170*AC249*AC$271</f>
        <v>-0.06735073128316464</v>
      </c>
      <c r="AD504" s="203">
        <f>-AD170*AD249*AD$271</f>
        <v>-0.06664637844497368</v>
      </c>
      <c r="AE504" s="203">
        <f>-AE170*AE249*AE$271</f>
        <v>-0.06916838805552579</v>
      </c>
      <c r="AF504" s="203">
        <f>-AF170*AF249*AF$271</f>
        <v>-0.06822362241833074</v>
      </c>
      <c r="AG504" s="203">
        <f>-AG170*AG249*AG$271</f>
        <v>-0.06780539754150688</v>
      </c>
      <c r="AH504" s="203">
        <f>-AH170*AH249*AH$271</f>
        <v>-0.0637994117705119</v>
      </c>
      <c r="AI504" s="203">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8">
        <f>-L171*L250*L$271</f>
        <v>-0.0</v>
      </c>
      <c r="M505" s="203">
        <f>-M171*M250*M$271</f>
        <v>-0.0</v>
      </c>
      <c r="N505" s="203">
        <f>-N171*N250*N$271</f>
        <v>-0.0</v>
      </c>
      <c r="O505" s="203">
        <f>-O171*O250*O$271</f>
        <v>-0.0</v>
      </c>
      <c r="P505" s="203">
        <f>-P171*P250*P$271</f>
        <v>-0.0</v>
      </c>
      <c r="Q505" s="203">
        <f>-Q171*Q250*Q$271</f>
        <v>-0.0</v>
      </c>
      <c r="R505" s="203">
        <f>-R171*R250*R$271</f>
        <v>-0.0</v>
      </c>
      <c r="S505" s="203">
        <f>-S171*S250*S$271</f>
        <v>-0.0</v>
      </c>
      <c r="T505" s="203">
        <f>-T171*T250*T$271</f>
        <v>-0.0</v>
      </c>
      <c r="U505" s="203">
        <f>-U171*U250*U$271</f>
        <v>-0.0</v>
      </c>
      <c r="V505" s="203">
        <f>-V171*V250*V$271</f>
        <v>-0.0</v>
      </c>
      <c r="W505" s="207" t="str">
        <f>IF(X$5=K$5,SUM(Y505:AI505)-SUM(L505:V505),"")</f>
        <v/>
      </c>
      <c r="X505" s="9" t="str">
        <f>LOWER(CtryCode)&amp;".distn."&amp;$A505&amp;IF($B505="","","."&amp;$B505)&amp;IF($C505="","",".dec."&amp;$C505)&amp;"."&amp;X$5</f>
        <v>egy.distn.ief.hea.dec.rur.2</v>
      </c>
      <c r="Y505" s="208">
        <f>-Y171*Y250*Y$271</f>
        <v>-0.0056706229715729195</v>
      </c>
      <c r="Z505" s="203">
        <f>-Z171*Z250*Z$271</f>
        <v>-0.004358840093476891</v>
      </c>
      <c r="AA505" s="203">
        <f>-AA171*AA250*AA$271</f>
        <v>-0.004424431613947142</v>
      </c>
      <c r="AB505" s="203">
        <f>-AB171*AB250*AB$271</f>
        <v>-0.004315604520808978</v>
      </c>
      <c r="AC505" s="203">
        <f>-AC171*AC250*AC$271</f>
        <v>-0.005449155211418775</v>
      </c>
      <c r="AD505" s="203">
        <f>-AD171*AD250*AD$271</f>
        <v>-0.0053226846661277305</v>
      </c>
      <c r="AE505" s="203">
        <f>-AE171*AE250*AE$271</f>
        <v>-0.005156735014578686</v>
      </c>
      <c r="AF505" s="203">
        <f>-AF171*AF250*AF$271</f>
        <v>-0.00611896795694718</v>
      </c>
      <c r="AG505" s="203">
        <f>-AG171*AG250*AG$271</f>
        <v>-0.006615622745789624</v>
      </c>
      <c r="AH505" s="203">
        <f>-AH171*AH250*AH$271</f>
        <v>-0.006779578310181992</v>
      </c>
      <c r="AI505" s="203">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8">
        <f>-L172*L251*L$271</f>
        <v>-0.0</v>
      </c>
      <c r="M506" s="203">
        <f>-M172*M251*M$271</f>
        <v>-0.0</v>
      </c>
      <c r="N506" s="203">
        <f>-N172*N251*N$271</f>
        <v>-0.0</v>
      </c>
      <c r="O506" s="203">
        <f>-O172*O251*O$271</f>
        <v>-0.0</v>
      </c>
      <c r="P506" s="203">
        <f>-P172*P251*P$271</f>
        <v>-0.0</v>
      </c>
      <c r="Q506" s="203">
        <f>-Q172*Q251*Q$271</f>
        <v>-0.0</v>
      </c>
      <c r="R506" s="203">
        <f>-R172*R251*R$271</f>
        <v>-0.0</v>
      </c>
      <c r="S506" s="203">
        <f>-S172*S251*S$271</f>
        <v>-0.0</v>
      </c>
      <c r="T506" s="203">
        <f>-T172*T251*T$271</f>
        <v>-0.0</v>
      </c>
      <c r="U506" s="203">
        <f>-U172*U251*U$271</f>
        <v>-0.0</v>
      </c>
      <c r="V506" s="203">
        <f>-V172*V251*V$271</f>
        <v>-0.0</v>
      </c>
      <c r="W506" s="207" t="str">
        <f>IF(X$5=K$5,SUM(Y506:AI506)-SUM(L506:V506),"")</f>
        <v/>
      </c>
      <c r="X506" s="9" t="str">
        <f>LOWER(CtryCode)&amp;".distn."&amp;$A506&amp;IF($B506="","","."&amp;$B506)&amp;IF($C506="","",".dec."&amp;$C506)&amp;"."&amp;X$5</f>
        <v>egy.distn.ief.hou.dec.rur.2</v>
      </c>
      <c r="Y506" s="208">
        <f>-Y172*Y251*Y$271</f>
        <v>-0.003931828518989308</v>
      </c>
      <c r="Z506" s="203">
        <f>-Z172*Z251*Z$271</f>
        <v>-0.0039832776570471245</v>
      </c>
      <c r="AA506" s="203">
        <f>-AA172*AA251*AA$271</f>
        <v>-0.0035496605538991996</v>
      </c>
      <c r="AB506" s="203">
        <f>-AB172*AB251*AB$271</f>
        <v>-0.003913954007606665</v>
      </c>
      <c r="AC506" s="203">
        <f>-AC172*AC251*AC$271</f>
        <v>-0.0033726848548993587</v>
      </c>
      <c r="AD506" s="203">
        <f>-AD172*AD251*AD$271</f>
        <v>-0.0031782558688720217</v>
      </c>
      <c r="AE506" s="203">
        <f>-AE172*AE251*AE$271</f>
        <v>-0.003941104721404493</v>
      </c>
      <c r="AF506" s="203">
        <f>-AF172*AF251*AF$271</f>
        <v>-0.0034524432054559846</v>
      </c>
      <c r="AG506" s="203">
        <f>-AG172*AG251*AG$271</f>
        <v>-0.004113026004265365</v>
      </c>
      <c r="AH506" s="203">
        <f>-AH172*AH251*AH$271</f>
        <v>-0.004028145114548188</v>
      </c>
      <c r="AI506" s="203">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8">
        <f>-L173*L252*L$271</f>
        <v>-0.0</v>
      </c>
      <c r="M507" s="203">
        <f>-M173*M252*M$271</f>
        <v>-0.0</v>
      </c>
      <c r="N507" s="203">
        <f>-N173*N252*N$271</f>
        <v>-0.0</v>
      </c>
      <c r="O507" s="203">
        <f>-O173*O252*O$271</f>
        <v>-0.0</v>
      </c>
      <c r="P507" s="203">
        <f>-P173*P252*P$271</f>
        <v>-0.0</v>
      </c>
      <c r="Q507" s="203">
        <f>-Q173*Q252*Q$271</f>
        <v>-0.0</v>
      </c>
      <c r="R507" s="203">
        <f>-R173*R252*R$271</f>
        <v>-0.0</v>
      </c>
      <c r="S507" s="203">
        <f>-S173*S252*S$271</f>
        <v>-0.0</v>
      </c>
      <c r="T507" s="203">
        <f>-T173*T252*T$271</f>
        <v>-0.0</v>
      </c>
      <c r="U507" s="203">
        <f>-U173*U252*U$271</f>
        <v>-0.0</v>
      </c>
      <c r="V507" s="203">
        <f>-V173*V252*V$271</f>
        <v>-0.0</v>
      </c>
      <c r="W507" s="207" t="str">
        <f>IF(X$5=K$5,SUM(Y507:AI507)-SUM(L507:V507),"")</f>
        <v/>
      </c>
      <c r="X507" s="9" t="str">
        <f>LOWER(CtryCode)&amp;".distn."&amp;$A507&amp;IF($B507="","","."&amp;$B507)&amp;IF($C507="","",".dec."&amp;$C507)&amp;"."&amp;X$5</f>
        <v>egy.distn.ief.oth.dec.rur.2</v>
      </c>
      <c r="Y507" s="208">
        <f>-Y173*Y252*Y$271</f>
        <v>-5.288397409645424e-06</v>
      </c>
      <c r="Z507" s="203">
        <f>-Z173*Z252*Z$271</f>
        <v>-6.665201971729031e-06</v>
      </c>
      <c r="AA507" s="203">
        <f>-AA173*AA252*AA$271</f>
        <v>-2.0379836829007955e-06</v>
      </c>
      <c r="AB507" s="203">
        <f>-AB173*AB252*AB$271</f>
        <v>-5.044479778172345e-06</v>
      </c>
      <c r="AC507" s="203">
        <f>-AC173*AC252*AC$271</f>
        <v>-3.8337960104704685e-06</v>
      </c>
      <c r="AD507" s="203">
        <f>-AD173*AD252*AD$271</f>
        <v>-5.2099028926391785e-06</v>
      </c>
      <c r="AE507" s="203">
        <f>-AE173*AE252*AE$271</f>
        <v>-6.390664193671093e-06</v>
      </c>
      <c r="AF507" s="203">
        <f>-AF173*AF252*AF$271</f>
        <v>-7.815766455506005e-06</v>
      </c>
      <c r="AG507" s="203">
        <f>-AG173*AG252*AG$271</f>
        <v>-6.727781471960168e-06</v>
      </c>
      <c r="AH507" s="203">
        <f>-AH173*AH252*AH$271</f>
        <v>-3.986287595449941e-06</v>
      </c>
      <c r="AI507" s="203">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8">
        <f>-L174*L253*L$271</f>
        <v>-0.0</v>
      </c>
      <c r="M508" s="203">
        <f>-M174*M253*M$271</f>
        <v>-0.0</v>
      </c>
      <c r="N508" s="203">
        <f>-N174*N253*N$271</f>
        <v>-0.0</v>
      </c>
      <c r="O508" s="203">
        <f>-O174*O253*O$271</f>
        <v>-0.0</v>
      </c>
      <c r="P508" s="203">
        <f>-P174*P253*P$271</f>
        <v>-0.0</v>
      </c>
      <c r="Q508" s="203">
        <f>-Q174*Q253*Q$271</f>
        <v>-0.0</v>
      </c>
      <c r="R508" s="203">
        <f>-R174*R253*R$271</f>
        <v>-0.0</v>
      </c>
      <c r="S508" s="203">
        <f>-S174*S253*S$271</f>
        <v>-0.0</v>
      </c>
      <c r="T508" s="203">
        <f>-T174*T253*T$271</f>
        <v>-0.0</v>
      </c>
      <c r="U508" s="203">
        <f>-U174*U253*U$271</f>
        <v>-0.0</v>
      </c>
      <c r="V508" s="203">
        <f>-V174*V253*V$271</f>
        <v>-0.0</v>
      </c>
      <c r="W508" s="207" t="str">
        <f>IF(X$5=K$5,SUM(Y508:AI508)-SUM(L508:V508),"")</f>
        <v/>
      </c>
      <c r="X508" s="9" t="str">
        <f>LOWER(CtryCode)&amp;".distn."&amp;$A508&amp;IF($B508="","","."&amp;$B508)&amp;IF($C508="","",".dec."&amp;$C508)&amp;"."&amp;X$5</f>
        <v>egy.distn.ief.pap.dec.rur.2</v>
      </c>
      <c r="Y508" s="208">
        <f>-Y174*Y253*Y$271</f>
        <v>-0.0037233376986400718</v>
      </c>
      <c r="Z508" s="203">
        <f>-Z174*Z253*Z$271</f>
        <v>-0.004407648105855788</v>
      </c>
      <c r="AA508" s="203">
        <f>-AA174*AA253*AA$271</f>
        <v>-0.004686602560756553</v>
      </c>
      <c r="AB508" s="203">
        <f>-AB174*AB253*AB$271</f>
        <v>-0.0042430763654021635</v>
      </c>
      <c r="AC508" s="203">
        <f>-AC174*AC253*AC$271</f>
        <v>-0.004438966877197639</v>
      </c>
      <c r="AD508" s="203">
        <f>-AD174*AD253*AD$271</f>
        <v>-0.004377710352762739</v>
      </c>
      <c r="AE508" s="203">
        <f>-AE174*AE253*AE$271</f>
        <v>-0.004175644180573315</v>
      </c>
      <c r="AF508" s="203">
        <f>-AF174*AF253*AF$271</f>
        <v>-0.003334577821422866</v>
      </c>
      <c r="AG508" s="203">
        <f>-AG174*AG253*AG$271</f>
        <v>-0.002996822628273566</v>
      </c>
      <c r="AH508" s="203">
        <f>-AH174*AH253*AH$271</f>
        <v>-0.002452577030583761</v>
      </c>
      <c r="AI508" s="203">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8">
        <f>-L175*L254*L$271</f>
        <v>-0.0</v>
      </c>
      <c r="M509" s="203">
        <f>-M175*M254*M$271</f>
        <v>-0.0</v>
      </c>
      <c r="N509" s="203">
        <f>-N175*N254*N$271</f>
        <v>-0.0</v>
      </c>
      <c r="O509" s="203">
        <f>-O175*O254*O$271</f>
        <v>-0.0</v>
      </c>
      <c r="P509" s="203">
        <f>-P175*P254*P$271</f>
        <v>-0.0</v>
      </c>
      <c r="Q509" s="203">
        <f>-Q175*Q254*Q$271</f>
        <v>-0.0</v>
      </c>
      <c r="R509" s="203">
        <f>-R175*R254*R$271</f>
        <v>-0.0</v>
      </c>
      <c r="S509" s="203">
        <f>-S175*S254*S$271</f>
        <v>-0.0</v>
      </c>
      <c r="T509" s="203">
        <f>-T175*T254*T$271</f>
        <v>-0.0</v>
      </c>
      <c r="U509" s="203">
        <f>-U175*U254*U$271</f>
        <v>-0.0</v>
      </c>
      <c r="V509" s="203">
        <f>-V175*V254*V$271</f>
        <v>-0.0</v>
      </c>
      <c r="W509" s="207" t="str">
        <f>IF(X$5=K$5,SUM(Y509:AI509)-SUM(L509:V509),"")</f>
        <v/>
      </c>
      <c r="X509" s="9" t="str">
        <f>LOWER(CtryCode)&amp;".distn."&amp;$A509&amp;IF($B509="","","."&amp;$B509)&amp;IF($C509="","",".dec."&amp;$C509)&amp;"."&amp;X$5</f>
        <v>egy.distn.ief.pha.dec.rur.2</v>
      </c>
      <c r="Y509" s="208">
        <f>-Y175*Y254*Y$271</f>
        <v>-0.01439953778889007</v>
      </c>
      <c r="Z509" s="203">
        <f>-Z175*Z254*Z$271</f>
        <v>-0.011685784242729006</v>
      </c>
      <c r="AA509" s="203">
        <f>-AA175*AA254*AA$271</f>
        <v>-0.010767995548161546</v>
      </c>
      <c r="AB509" s="203">
        <f>-AB175*AB254*AB$271</f>
        <v>-0.011057736576248839</v>
      </c>
      <c r="AC509" s="203">
        <f>-AC175*AC254*AC$271</f>
        <v>-0.012322123270573254</v>
      </c>
      <c r="AD509" s="203">
        <f>-AD175*AD254*AD$271</f>
        <v>-0.012806554396455725</v>
      </c>
      <c r="AE509" s="203">
        <f>-AE175*AE254*AE$271</f>
        <v>-0.012999366185805493</v>
      </c>
      <c r="AF509" s="203">
        <f>-AF175*AF254*AF$271</f>
        <v>-0.015469439290842685</v>
      </c>
      <c r="AG509" s="203">
        <f>-AG175*AG254*AG$271</f>
        <v>-0.015764924216389375</v>
      </c>
      <c r="AH509" s="203">
        <f>-AH175*AH254*AH$271</f>
        <v>-0.020594943190751745</v>
      </c>
      <c r="AI509" s="203">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8">
        <f>-L176*L255*L$271</f>
        <v>-0.0</v>
      </c>
      <c r="M510" s="203">
        <f>-M176*M255*M$271</f>
        <v>-0.0</v>
      </c>
      <c r="N510" s="203">
        <f>-N176*N255*N$271</f>
        <v>-0.0</v>
      </c>
      <c r="O510" s="203">
        <f>-O176*O255*O$271</f>
        <v>-0.0</v>
      </c>
      <c r="P510" s="203">
        <f>-P176*P255*P$271</f>
        <v>-0.0</v>
      </c>
      <c r="Q510" s="203">
        <f>-Q176*Q255*Q$271</f>
        <v>-0.0</v>
      </c>
      <c r="R510" s="203">
        <f>-R176*R255*R$271</f>
        <v>-0.0</v>
      </c>
      <c r="S510" s="203">
        <f>-S176*S255*S$271</f>
        <v>-0.0</v>
      </c>
      <c r="T510" s="203">
        <f>-T176*T255*T$271</f>
        <v>-0.0</v>
      </c>
      <c r="U510" s="203">
        <f>-U176*U255*U$271</f>
        <v>-0.0</v>
      </c>
      <c r="V510" s="203">
        <f>-V176*V255*V$271</f>
        <v>-0.0</v>
      </c>
      <c r="W510" s="207" t="str">
        <f>IF(X$5=K$5,SUM(Y510:AI510)-SUM(L510:V510),"")</f>
        <v/>
      </c>
      <c r="X510" s="9" t="str">
        <f>LOWER(CtryCode)&amp;".distn."&amp;$A510&amp;IF($B510="","","."&amp;$B510)&amp;IF($C510="","",".dec."&amp;$C510)&amp;"."&amp;X$5</f>
        <v>egy.distn.ief.ret.dec.rur.2</v>
      </c>
      <c r="Y510" s="208">
        <f>-Y176*Y255*Y$271</f>
        <v>-0.005875649821847586</v>
      </c>
      <c r="Z510" s="203">
        <f>-Z176*Z255*Z$271</f>
        <v>-0.005910349489532944</v>
      </c>
      <c r="AA510" s="203">
        <f>-AA176*AA255*AA$271</f>
        <v>-0.006031237556973686</v>
      </c>
      <c r="AB510" s="203">
        <f>-AB176*AB255*AB$271</f>
        <v>-0.0057395896885790885</v>
      </c>
      <c r="AC510" s="203">
        <f>-AC176*AC255*AC$271</f>
        <v>-0.00585277710684321</v>
      </c>
      <c r="AD510" s="203">
        <f>-AD176*AD255*AD$271</f>
        <v>-0.005674322162317758</v>
      </c>
      <c r="AE510" s="203">
        <f>-AE176*AE255*AE$271</f>
        <v>-0.005558695031720174</v>
      </c>
      <c r="AF510" s="203">
        <f>-AF176*AF255*AF$271</f>
        <v>-0.005593187945972861</v>
      </c>
      <c r="AG510" s="203">
        <f>-AG176*AG255*AG$271</f>
        <v>-0.005826462585045016</v>
      </c>
      <c r="AH510" s="203">
        <f>-AH176*AH255*AH$271</f>
        <v>-0.005185993200933662</v>
      </c>
      <c r="AI510" s="203">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8">
        <f>-L177*L256*L$271</f>
        <v>-0.0</v>
      </c>
      <c r="M511" s="203">
        <f>-M177*M256*M$271</f>
        <v>-0.0</v>
      </c>
      <c r="N511" s="203">
        <f>-N177*N256*N$271</f>
        <v>-0.0</v>
      </c>
      <c r="O511" s="203">
        <f>-O177*O256*O$271</f>
        <v>-0.0</v>
      </c>
      <c r="P511" s="203">
        <f>-P177*P256*P$271</f>
        <v>-0.0</v>
      </c>
      <c r="Q511" s="203">
        <f>-Q177*Q256*Q$271</f>
        <v>-0.0</v>
      </c>
      <c r="R511" s="203">
        <f>-R177*R256*R$271</f>
        <v>-0.0</v>
      </c>
      <c r="S511" s="203">
        <f>-S177*S256*S$271</f>
        <v>-0.0</v>
      </c>
      <c r="T511" s="203">
        <f>-T177*T256*T$271</f>
        <v>-0.0</v>
      </c>
      <c r="U511" s="203">
        <f>-U177*U256*U$271</f>
        <v>-0.0</v>
      </c>
      <c r="V511" s="203">
        <f>-V177*V256*V$271</f>
        <v>-0.0</v>
      </c>
      <c r="W511" s="207" t="str">
        <f>IF(X$5=K$5,SUM(Y511:AI511)-SUM(L511:V511),"")</f>
        <v/>
      </c>
      <c r="X511" s="9" t="str">
        <f>LOWER(CtryCode)&amp;".distn."&amp;$A511&amp;IF($B511="","","."&amp;$B511)&amp;IF($C511="","",".dec."&amp;$C511)&amp;"."&amp;X$5</f>
        <v>egy.distn.ief.teq.dec.rur.2</v>
      </c>
      <c r="Y511" s="208">
        <f>-Y177*Y256*Y$271</f>
        <v>-0.00041348631986329543</v>
      </c>
      <c r="Z511" s="203">
        <f>-Z177*Z256*Z$271</f>
        <v>-0.00022858215271039304</v>
      </c>
      <c r="AA511" s="203">
        <f>-AA177*AA256*AA$271</f>
        <v>-0.0001937146067795776</v>
      </c>
      <c r="AB511" s="203">
        <f>-AB177*AB256*AB$271</f>
        <v>-0.00033391826044938623</v>
      </c>
      <c r="AC511" s="203">
        <f>-AC177*AC256*AC$271</f>
        <v>-0.00040774285415452933</v>
      </c>
      <c r="AD511" s="203">
        <f>-AD177*AD256*AD$271</f>
        <v>-0.00030750710372143367</v>
      </c>
      <c r="AE511" s="203">
        <f>-AE177*AE256*AE$271</f>
        <v>-0.0004368836453847515</v>
      </c>
      <c r="AF511" s="203">
        <f>-AF177*AF256*AF$271</f>
        <v>-0.00044534166597896764</v>
      </c>
      <c r="AG511" s="203">
        <f>-AG177*AG256*AG$271</f>
        <v>-0.0005651913783212989</v>
      </c>
      <c r="AH511" s="203">
        <f>-AH177*AH256*AH$271</f>
        <v>-0.000671801930991813</v>
      </c>
      <c r="AI511" s="203">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8">
        <f>-L178*L257*L$271</f>
        <v>-0.0</v>
      </c>
      <c r="M512" s="203">
        <f>-M178*M257*M$271</f>
        <v>-0.0</v>
      </c>
      <c r="N512" s="203">
        <f>-N178*N257*N$271</f>
        <v>-0.0</v>
      </c>
      <c r="O512" s="203">
        <f>-O178*O257*O$271</f>
        <v>-0.0</v>
      </c>
      <c r="P512" s="203">
        <f>-P178*P257*P$271</f>
        <v>-0.0</v>
      </c>
      <c r="Q512" s="203">
        <f>-Q178*Q257*Q$271</f>
        <v>-0.0</v>
      </c>
      <c r="R512" s="203">
        <f>-R178*R257*R$271</f>
        <v>-0.0</v>
      </c>
      <c r="S512" s="203">
        <f>-S178*S257*S$271</f>
        <v>-0.0</v>
      </c>
      <c r="T512" s="203">
        <f>-T178*T257*T$271</f>
        <v>-0.0</v>
      </c>
      <c r="U512" s="203">
        <f>-U178*U257*U$271</f>
        <v>-0.0</v>
      </c>
      <c r="V512" s="203">
        <f>-V178*V257*V$271</f>
        <v>-0.0</v>
      </c>
      <c r="W512" s="207" t="str">
        <f>IF(X$5=K$5,SUM(Y512:AI512)-SUM(L512:V512),"")</f>
        <v/>
      </c>
      <c r="X512" s="9" t="str">
        <f>LOWER(CtryCode)&amp;".distn."&amp;$A512&amp;IF($B512="","","."&amp;$B512)&amp;IF($C512="","",".dec."&amp;$C512)&amp;"."&amp;X$5</f>
        <v>egy.distn.ief.tpu.dec.rur.2</v>
      </c>
      <c r="Y512" s="208">
        <f>-Y178*Y257*Y$271</f>
        <v>-0.021867514585562072</v>
      </c>
      <c r="Z512" s="203">
        <f>-Z178*Z257*Z$271</f>
        <v>-0.023051681333406793</v>
      </c>
      <c r="AA512" s="203">
        <f>-AA178*AA257*AA$271</f>
        <v>-0.019752553001146377</v>
      </c>
      <c r="AB512" s="203">
        <f>-AB178*AB257*AB$271</f>
        <v>-0.018895247681318773</v>
      </c>
      <c r="AC512" s="203">
        <f>-AC178*AC257*AC$271</f>
        <v>-0.021709300377592784</v>
      </c>
      <c r="AD512" s="203">
        <f>-AD178*AD257*AD$271</f>
        <v>-0.02357837395747754</v>
      </c>
      <c r="AE512" s="203">
        <f>-AE178*AE257*AE$271</f>
        <v>-0.022040670606375906</v>
      </c>
      <c r="AF512" s="203">
        <f>-AF178*AF257*AF$271</f>
        <v>-0.02296149196937808</v>
      </c>
      <c r="AG512" s="203">
        <f>-AG178*AG257*AG$271</f>
        <v>-0.023257712880934537</v>
      </c>
      <c r="AH512" s="203">
        <f>-AH178*AH257*AH$271</f>
        <v>-0.02195673085031491</v>
      </c>
      <c r="AI512" s="203">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8">
        <f>SUM(L499:L512)</f>
        <v>0.0</v>
      </c>
      <c r="M513" s="203">
        <f>SUM(M499:M512)</f>
        <v>0.0</v>
      </c>
      <c r="N513" s="203">
        <f>SUM(N499:N512)</f>
        <v>0.0</v>
      </c>
      <c r="O513" s="203">
        <f>SUM(O499:O512)</f>
        <v>0.0</v>
      </c>
      <c r="P513" s="203">
        <f>SUM(P499:P512)</f>
        <v>0.0</v>
      </c>
      <c r="Q513" s="203">
        <f>SUM(Q499:Q512)</f>
        <v>0.0</v>
      </c>
      <c r="R513" s="203">
        <f>SUM(R499:R512)</f>
        <v>0.0</v>
      </c>
      <c r="S513" s="203">
        <f>SUM(S499:S512)</f>
        <v>0.0</v>
      </c>
      <c r="T513" s="203">
        <f>SUM(T499:T512)</f>
        <v>0.0</v>
      </c>
      <c r="U513" s="203">
        <f>SUM(U499:U512)</f>
        <v>0.0</v>
      </c>
      <c r="V513" s="203">
        <f>SUM(V499:V512)</f>
        <v>0.0</v>
      </c>
      <c r="W513" s="207" t="str">
        <f>IF(X$5=K$5,SUM(Y513:AI513)-SUM(L513:V513),"")</f>
        <v/>
      </c>
      <c r="X513" s="9" t="str">
        <f>LOWER(CtryCode)&amp;".distn."&amp;$A513&amp;IF($B513="","","."&amp;$B513)&amp;IF($C513="","",".dec."&amp;$C513)&amp;"."&amp;X$5</f>
        <v>egy.distn.ief.tot.dec.rur.2</v>
      </c>
      <c r="Y513" s="208">
        <f>SUM(Y499:Y512)</f>
        <v>-0.16852106223083754</v>
      </c>
      <c r="Z513" s="203">
        <f>SUM(Z499:Z512)</f>
        <v>-0.167959882588651</v>
      </c>
      <c r="AA513" s="203">
        <f>SUM(AA499:AA512)</f>
        <v>-0.1622832321520011</v>
      </c>
      <c r="AB513" s="203">
        <f>SUM(AB499:AB512)</f>
        <v>-0.1574473990658119</v>
      </c>
      <c r="AC513" s="203">
        <f>SUM(AC499:AC512)</f>
        <v>-0.15952726591975572</v>
      </c>
      <c r="AD513" s="203">
        <f>SUM(AD499:AD512)</f>
        <v>-0.16187960447096889</v>
      </c>
      <c r="AE513" s="203">
        <f>SUM(AE499:AE512)</f>
        <v>-0.16461363326001616</v>
      </c>
      <c r="AF513" s="203">
        <f>SUM(AF499:AF512)</f>
        <v>-0.16728218567172534</v>
      </c>
      <c r="AG513" s="203">
        <f>SUM(AG499:AG512)</f>
        <v>-0.16396569009981818</v>
      </c>
      <c r="AH513" s="203">
        <f>SUM(AH499:AH512)</f>
        <v>-0.16220343637200987</v>
      </c>
      <c r="AI513" s="203">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7"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7"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7"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7"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7"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7"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7"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7"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7"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7"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7"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7"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7"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7"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7"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7"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7"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7"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7"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7"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7"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7"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7"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7"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7"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7"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7"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7"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7"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7"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7"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7"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7"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7"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7"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7"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7"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7"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7"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7"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7"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7"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7"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7"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7"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7"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7"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7"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7"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7"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7"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7"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7"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7"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7"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7"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7"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7"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7"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203">
        <f>L577+M322/SUM(M322:V322)*PctPerUnit</f>
        <v>9.639550948676609</v>
      </c>
      <c r="N577" s="203">
        <f>M577+N322/SUM(M322:V322)*PctPerUnit</f>
        <v>19.11079664706086</v>
      </c>
      <c r="O577" s="203">
        <f>N577+O322/SUM(M322:V322)*PctPerUnit</f>
        <v>29.879386692520985</v>
      </c>
      <c r="P577" s="203">
        <f>O577+P322/SUM(M322:V322)*PctPerUnit</f>
        <v>39.56616653869861</v>
      </c>
      <c r="Q577" s="203">
        <f>P577+Q322/SUM(M322:V322)*PctPerUnit</f>
        <v>49.448412725624955</v>
      </c>
      <c r="R577" s="203">
        <f>Q577+R322/SUM(M322:V322)*PctPerUnit</f>
        <v>60.30125237405195</v>
      </c>
      <c r="S577" s="203">
        <f>R577+S322/SUM(M322:V322)*PctPerUnit</f>
        <v>70.39340441612813</v>
      </c>
      <c r="T577" s="203">
        <f>S577+T322/SUM(M322:V322)*PctPerUnit</f>
        <v>80.95028420460021</v>
      </c>
      <c r="U577" s="203">
        <f>T577+U322/SUM(M322:V322)*PctPerUnit</f>
        <v>90.64424675042763</v>
      </c>
      <c r="V577" s="203">
        <f>U577+V322/SUM(M322:V322)*PctPerUnit</f>
        <v>100.00000000000001</v>
      </c>
      <c r="W577" s="207" t="str">
        <f>IF(X$5=K$5,SUM(Y577:AI577)-SUM(L577:V577),"")</f>
        <v/>
      </c>
      <c r="X577" s="9" t="str">
        <f>LOWER(CtryCode)&amp;".distn."&amp;$A577&amp;IF($B577="","","."&amp;$B577)&amp;IF($C577="","",".dec."&amp;$C577)&amp;"."&amp;X$5</f>
        <v>egy.distn.lzp.dec.ove.2</v>
      </c>
      <c r="Z577" s="203">
        <f>Y577+Z322/SUM(Z322:AI322)*PctPerUnit</f>
        <v>9.639550948676609</v>
      </c>
      <c r="AA577" s="203">
        <f>Z577+AA322/SUM(Z322:AI322)*PctPerUnit</f>
        <v>19.11079664706086</v>
      </c>
      <c r="AB577" s="203">
        <f>AA577+AB322/SUM(Z322:AI322)*PctPerUnit</f>
        <v>29.879386692520985</v>
      </c>
      <c r="AC577" s="203">
        <f>AB577+AC322/SUM(Z322:AI322)*PctPerUnit</f>
        <v>39.56616653869861</v>
      </c>
      <c r="AD577" s="203">
        <f>AC577+AD322/SUM(Z322:AI322)*PctPerUnit</f>
        <v>49.448412725624955</v>
      </c>
      <c r="AE577" s="203">
        <f>AD577+AE322/SUM(Z322:AI322)*PctPerUnit</f>
        <v>60.30125237405195</v>
      </c>
      <c r="AF577" s="203">
        <f>AE577+AF322/SUM(Z322:AI322)*PctPerUnit</f>
        <v>70.39340441612813</v>
      </c>
      <c r="AG577" s="203">
        <f>AF577+AG322/SUM(Z322:AI322)*PctPerUnit</f>
        <v>80.95028420460021</v>
      </c>
      <c r="AH577" s="203">
        <f>AG577+AH322/SUM(Z322:AI322)*PctPerUnit</f>
        <v>90.64424675042763</v>
      </c>
      <c r="AI577" s="203">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203">
        <f>L578+M331/SUM(M331:V331)*PctPerUnit</f>
        <v>4.016167750578294</v>
      </c>
      <c r="N578" s="203">
        <f>M578+N331/SUM(M331:V331)*PctPerUnit</f>
        <v>9.044531559836344</v>
      </c>
      <c r="O578" s="203">
        <f>N578+O331/SUM(M331:V331)*PctPerUnit</f>
        <v>16.106445522769345</v>
      </c>
      <c r="P578" s="203">
        <f>O578+P331/SUM(M331:V331)*PctPerUnit</f>
        <v>23.678348432773433</v>
      </c>
      <c r="Q578" s="203">
        <f>P578+Q331/SUM(M331:V331)*PctPerUnit</f>
        <v>31.825573818186577</v>
      </c>
      <c r="R578" s="203">
        <f>Q578+R331/SUM(M331:V331)*PctPerUnit</f>
        <v>41.34779522770038</v>
      </c>
      <c r="S578" s="203">
        <f>R578+S331/SUM(M331:V331)*PctPerUnit</f>
        <v>52.461089180352985</v>
      </c>
      <c r="T578" s="203">
        <f>S578+T331/SUM(M331:V331)*PctPerUnit</f>
        <v>65.808760603314</v>
      </c>
      <c r="U578" s="203">
        <f>T578+U331/SUM(M331:V331)*PctPerUnit</f>
        <v>80.40570923379923</v>
      </c>
      <c r="V578" s="203">
        <f>U578+V331/SUM(M331:V331)*PctPerUnit</f>
        <v>100.0</v>
      </c>
      <c r="W578" s="207" t="str">
        <f>IF(X$5=K$5,SUM(Y578:AI578)-SUM(L578:V578),"")</f>
        <v/>
      </c>
      <c r="X578" s="9" t="str">
        <f>LOWER(CtryCode)&amp;".distn."&amp;$A578&amp;IF($B578="","","."&amp;$B578)&amp;IF($C578="","",".dec."&amp;$C578)&amp;"."&amp;X$5</f>
        <v>egy.distn.lz0.dec.ove.2</v>
      </c>
      <c r="Z578" s="203">
        <f>Y578+Z331/SUM(Z331:AI331)*PctPerUnit</f>
        <v>4.016167750578294</v>
      </c>
      <c r="AA578" s="203">
        <f>Z578+AA331/SUM(Z331:AI331)*PctPerUnit</f>
        <v>9.044531559836344</v>
      </c>
      <c r="AB578" s="203">
        <f>AA578+AB331/SUM(Z331:AI331)*PctPerUnit</f>
        <v>16.106445522769345</v>
      </c>
      <c r="AC578" s="203">
        <f>AB578+AC331/SUM(Z331:AI331)*PctPerUnit</f>
        <v>23.678348432773433</v>
      </c>
      <c r="AD578" s="203">
        <f>AC578+AD331/SUM(Z331:AI331)*PctPerUnit</f>
        <v>31.825573818186577</v>
      </c>
      <c r="AE578" s="203">
        <f>AD578+AE331/SUM(Z331:AI331)*PctPerUnit</f>
        <v>41.34779522770038</v>
      </c>
      <c r="AF578" s="203">
        <f>AE578+AF331/SUM(Z331:AI331)*PctPerUnit</f>
        <v>52.461089180352985</v>
      </c>
      <c r="AG578" s="203">
        <f>AF578+AG331/SUM(Z331:AI331)*PctPerUnit</f>
        <v>65.808760603314</v>
      </c>
      <c r="AH578" s="203">
        <f>AG578+AH331/SUM(Z331:AI331)*PctPerUnit</f>
        <v>80.40570923379923</v>
      </c>
      <c r="AI578" s="203">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203">
        <f>L579+M420/SUM(M420:V420)*PctPerUnit</f>
        <v>4.016167750578294</v>
      </c>
      <c r="N579" s="203">
        <f>M579+N420/SUM(M420:V420)*PctPerUnit</f>
        <v>9.044531559836344</v>
      </c>
      <c r="O579" s="203">
        <f>N579+O420/SUM(M420:V420)*PctPerUnit</f>
        <v>16.106445522769345</v>
      </c>
      <c r="P579" s="203">
        <f>O579+P420/SUM(M420:V420)*PctPerUnit</f>
        <v>23.678348432773433</v>
      </c>
      <c r="Q579" s="203">
        <f>P579+Q420/SUM(M420:V420)*PctPerUnit</f>
        <v>31.825573818186577</v>
      </c>
      <c r="R579" s="203">
        <f>Q579+R420/SUM(M420:V420)*PctPerUnit</f>
        <v>41.34779522770038</v>
      </c>
      <c r="S579" s="203">
        <f>R579+S420/SUM(M420:V420)*PctPerUnit</f>
        <v>52.461089180352985</v>
      </c>
      <c r="T579" s="203">
        <f>S579+T420/SUM(M420:V420)*PctPerUnit</f>
        <v>65.808760603314</v>
      </c>
      <c r="U579" s="203">
        <f>T579+U420/SUM(M420:V420)*PctPerUnit</f>
        <v>80.40570923379923</v>
      </c>
      <c r="V579" s="203">
        <f>U579+V420/SUM(M420:V420)*PctPerUnit</f>
        <v>100.0</v>
      </c>
      <c r="W579" s="207" t="str">
        <f>IF(X$5=K$5,SUM(Y579:AI579)-SUM(L579:V579),"")</f>
        <v/>
      </c>
      <c r="X579" s="9" t="str">
        <f>LOWER(CtryCode)&amp;".distn."&amp;$A579&amp;IF($B579="","","."&amp;$B579)&amp;IF($C579="","",".dec."&amp;$C579)&amp;"."&amp;X$5</f>
        <v>egy.distn.lzx.dec.ove.2</v>
      </c>
      <c r="Z579" s="203">
        <f>Y579+Z420/SUM(Z420:AI420)*PctPerUnit</f>
        <v>4.004260589072656</v>
      </c>
      <c r="AA579" s="203">
        <f>Z579+AA420/SUM(Z420:AI420)*PctPerUnit</f>
        <v>9.025597422767024</v>
      </c>
      <c r="AB579" s="203">
        <f>AA579+AB420/SUM(Z420:AI420)*PctPerUnit</f>
        <v>16.082324278320964</v>
      </c>
      <c r="AC579" s="203">
        <f>AB579+AC420/SUM(Z420:AI420)*PctPerUnit</f>
        <v>23.657368216576636</v>
      </c>
      <c r="AD579" s="203">
        <f>AC579+AD420/SUM(Z420:AI420)*PctPerUnit</f>
        <v>31.807603581397284</v>
      </c>
      <c r="AE579" s="203">
        <f>AD579+AE420/SUM(Z420:AI420)*PctPerUnit</f>
        <v>41.33483971589916</v>
      </c>
      <c r="AF579" s="203">
        <f>AE579+AF420/SUM(Z420:AI420)*PctPerUnit</f>
        <v>52.448680672313465</v>
      </c>
      <c r="AG579" s="203">
        <f>AF579+AG420/SUM(Z420:AI420)*PctPerUnit</f>
        <v>65.7963987844241</v>
      </c>
      <c r="AH579" s="203">
        <f>AG579+AH420/SUM(Z420:AI420)*PctPerUnit</f>
        <v>80.40290482765053</v>
      </c>
      <c r="AI579" s="203">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203">
        <f>L580+M421/SUM(M421:V421)*PctPerUnit</f>
        <v>4.016167750578294</v>
      </c>
      <c r="N580" s="203">
        <f>M580+N421/SUM(M421:V421)*PctPerUnit</f>
        <v>9.044531559836344</v>
      </c>
      <c r="O580" s="203">
        <f>N580+O421/SUM(M421:V421)*PctPerUnit</f>
        <v>16.106445522769345</v>
      </c>
      <c r="P580" s="203">
        <f>O580+P421/SUM(M421:V421)*PctPerUnit</f>
        <v>23.678348432773433</v>
      </c>
      <c r="Q580" s="203">
        <f>P580+Q421/SUM(M421:V421)*PctPerUnit</f>
        <v>31.825573818186577</v>
      </c>
      <c r="R580" s="203">
        <f>Q580+R421/SUM(M421:V421)*PctPerUnit</f>
        <v>41.34779522770038</v>
      </c>
      <c r="S580" s="203">
        <f>R580+S421/SUM(M421:V421)*PctPerUnit</f>
        <v>52.461089180352985</v>
      </c>
      <c r="T580" s="203">
        <f>S580+T421/SUM(M421:V421)*PctPerUnit</f>
        <v>65.808760603314</v>
      </c>
      <c r="U580" s="203">
        <f>T580+U421/SUM(M421:V421)*PctPerUnit</f>
        <v>80.40570923379923</v>
      </c>
      <c r="V580" s="203">
        <f>U580+V421/SUM(M421:V421)*PctPerUnit</f>
        <v>100.0</v>
      </c>
      <c r="W580" s="207" t="str">
        <f>IF(X$5=K$5,SUM(Y580:AI580)-SUM(L580:V580),"")</f>
        <v/>
      </c>
      <c r="X580" s="9" t="str">
        <f>LOWER(CtryCode)&amp;".distn."&amp;$A580&amp;IF($B580="","","."&amp;$B580)&amp;IF($C580="","",".dec."&amp;$C580)&amp;"."&amp;X$5</f>
        <v>egy.distn.lzi.dec.ove.2</v>
      </c>
      <c r="Z580" s="203">
        <f>Y580+Z421/SUM(Z421:AI421)*PctPerUnit</f>
        <v>4.138959555390116</v>
      </c>
      <c r="AA580" s="203">
        <f>Z580+AA421/SUM(Z421:AI421)*PctPerUnit</f>
        <v>9.266804688780118</v>
      </c>
      <c r="AB580" s="203">
        <f>AA580+AB421/SUM(Z421:AI421)*PctPerUnit</f>
        <v>16.394762736075073</v>
      </c>
      <c r="AC580" s="203">
        <f>AB580+AC421/SUM(Z421:AI421)*PctPerUnit</f>
        <v>24.016918401475074</v>
      </c>
      <c r="AD580" s="203">
        <f>AC580+AD421/SUM(Z421:AI421)*PctPerUnit</f>
        <v>32.17971086423929</v>
      </c>
      <c r="AE580" s="203">
        <f>AD580+AE421/SUM(Z421:AI421)*PctPerUnit</f>
        <v>41.68161495585243</v>
      </c>
      <c r="AF580" s="203">
        <f>AE580+AF421/SUM(Z421:AI421)*PctPerUnit</f>
        <v>52.743033175943765</v>
      </c>
      <c r="AG580" s="203">
        <f>AF580+AG421/SUM(Z421:AI421)*PctPerUnit</f>
        <v>66.01514588329574</v>
      </c>
      <c r="AH580" s="203">
        <f>AG580+AH421/SUM(Z421:AI421)*PctPerUnit</f>
        <v>80.54635957180541</v>
      </c>
      <c r="AI580" s="203">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203">
        <f>L581+M323/SUM(M323:V323)*PctPerUnit</f>
        <v>9.777080827930517</v>
      </c>
      <c r="N581" s="203">
        <f>M581+N323/SUM(M323:V323)*PctPerUnit</f>
        <v>19.20407536471271</v>
      </c>
      <c r="O581" s="203">
        <f>N581+O323/SUM(M323:V323)*PctPerUnit</f>
        <v>28.77045513881621</v>
      </c>
      <c r="P581" s="203">
        <f>O581+P323/SUM(M323:V323)*PctPerUnit</f>
        <v>38.546261853263374</v>
      </c>
      <c r="Q581" s="203">
        <f>P581+Q323/SUM(M323:V323)*PctPerUnit</f>
        <v>48.935481463181304</v>
      </c>
      <c r="R581" s="203">
        <f>Q581+R323/SUM(M323:V323)*PctPerUnit</f>
        <v>59.12004116432843</v>
      </c>
      <c r="S581" s="203">
        <f>R581+S323/SUM(M323:V323)*PctPerUnit</f>
        <v>69.5913619280425</v>
      </c>
      <c r="T581" s="203">
        <f>S581+T323/SUM(M323:V323)*PctPerUnit</f>
        <v>79.86194342460797</v>
      </c>
      <c r="U581" s="203">
        <f>T581+U323/SUM(M323:V323)*PctPerUnit</f>
        <v>89.58871937771767</v>
      </c>
      <c r="V581" s="203">
        <f>U581+V323/SUM(M323:V323)*PctPerUnit</f>
        <v>100.00000000000001</v>
      </c>
      <c r="W581" s="207" t="str">
        <f>IF(X$5=K$5,SUM(Y581:AI581)-SUM(L581:V581),"")</f>
        <v/>
      </c>
      <c r="X581" s="9" t="str">
        <f>LOWER(CtryCode)&amp;".distn."&amp;$A581&amp;IF($B581="","","."&amp;$B581)&amp;IF($C581="","",".dec."&amp;$C581)&amp;"."&amp;X$5</f>
        <v>egy.distn.lzp.dec.urb.2</v>
      </c>
      <c r="Z581" s="203">
        <f>Y581+Z323/SUM(Z323:AI323)*PctPerUnit</f>
        <v>9.777080827930517</v>
      </c>
      <c r="AA581" s="203">
        <f>Z581+AA323/SUM(Z323:AI323)*PctPerUnit</f>
        <v>19.20407536471271</v>
      </c>
      <c r="AB581" s="203">
        <f>AA581+AB323/SUM(Z323:AI323)*PctPerUnit</f>
        <v>28.77045513881621</v>
      </c>
      <c r="AC581" s="203">
        <f>AB581+AC323/SUM(Z323:AI323)*PctPerUnit</f>
        <v>38.546261853263374</v>
      </c>
      <c r="AD581" s="203">
        <f>AC581+AD323/SUM(Z323:AI323)*PctPerUnit</f>
        <v>48.935481463181304</v>
      </c>
      <c r="AE581" s="203">
        <f>AD581+AE323/SUM(Z323:AI323)*PctPerUnit</f>
        <v>59.12004116432843</v>
      </c>
      <c r="AF581" s="203">
        <f>AE581+AF323/SUM(Z323:AI323)*PctPerUnit</f>
        <v>69.5913619280425</v>
      </c>
      <c r="AG581" s="203">
        <f>AF581+AG323/SUM(Z323:AI323)*PctPerUnit</f>
        <v>79.86194342460797</v>
      </c>
      <c r="AH581" s="203">
        <f>AG581+AH323/SUM(Z323:AI323)*PctPerUnit</f>
        <v>89.58871937771767</v>
      </c>
      <c r="AI581" s="203">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203">
        <f>L582+M328/SUM(M328:V328)*PctPerUnit</f>
        <v>3.95591822464531</v>
      </c>
      <c r="N582" s="203">
        <f>M582+N328/SUM(M328:V328)*PctPerUnit</f>
        <v>9.329030657868877</v>
      </c>
      <c r="O582" s="203">
        <f>N582+O328/SUM(M328:V328)*PctPerUnit</f>
        <v>15.620525184918556</v>
      </c>
      <c r="P582" s="203">
        <f>O582+P328/SUM(M328:V328)*PctPerUnit</f>
        <v>22.47853960713358</v>
      </c>
      <c r="Q582" s="203">
        <f>P582+Q328/SUM(M328:V328)*PctPerUnit</f>
        <v>31.755637452097606</v>
      </c>
      <c r="R582" s="203">
        <f>Q582+R328/SUM(M328:V328)*PctPerUnit</f>
        <v>40.75514839370854</v>
      </c>
      <c r="S582" s="203">
        <f>R582+S328/SUM(M328:V328)*PctPerUnit</f>
        <v>51.10856520310229</v>
      </c>
      <c r="T582" s="203">
        <f>S582+T328/SUM(M328:V328)*PctPerUnit</f>
        <v>63.158820654963975</v>
      </c>
      <c r="U582" s="203">
        <f>T582+U328/SUM(M328:V328)*PctPerUnit</f>
        <v>77.60282445974369</v>
      </c>
      <c r="V582" s="203">
        <f>U582+V328/SUM(M328:V328)*PctPerUnit</f>
        <v>100.00000000000001</v>
      </c>
      <c r="W582" s="207" t="str">
        <f>IF(X$5=K$5,SUM(Y582:AI582)-SUM(L582:V582),"")</f>
        <v/>
      </c>
      <c r="X582" s="9" t="str">
        <f>LOWER(CtryCode)&amp;".distn."&amp;$A582&amp;IF($B582="","","."&amp;$B582)&amp;IF($C582="","",".dec."&amp;$C582)&amp;"."&amp;X$5</f>
        <v>egy.distn.lz0.dec.urb.2</v>
      </c>
      <c r="Z582" s="203">
        <f>Y582+Z328/SUM(Z328:AI328)*PctPerUnit</f>
        <v>3.95591822464531</v>
      </c>
      <c r="AA582" s="203">
        <f>Z582+AA328/SUM(Z328:AI328)*PctPerUnit</f>
        <v>9.329030657868877</v>
      </c>
      <c r="AB582" s="203">
        <f>AA582+AB328/SUM(Z328:AI328)*PctPerUnit</f>
        <v>15.620525184918556</v>
      </c>
      <c r="AC582" s="203">
        <f>AB582+AC328/SUM(Z328:AI328)*PctPerUnit</f>
        <v>22.47853960713358</v>
      </c>
      <c r="AD582" s="203">
        <f>AC582+AD328/SUM(Z328:AI328)*PctPerUnit</f>
        <v>31.755637452097606</v>
      </c>
      <c r="AE582" s="203">
        <f>AD582+AE328/SUM(Z328:AI328)*PctPerUnit</f>
        <v>40.75514839370854</v>
      </c>
      <c r="AF582" s="203">
        <f>AE582+AF328/SUM(Z328:AI328)*PctPerUnit</f>
        <v>51.10856520310229</v>
      </c>
      <c r="AG582" s="203">
        <f>AF582+AG328/SUM(Z328:AI328)*PctPerUnit</f>
        <v>63.158820654963975</v>
      </c>
      <c r="AH582" s="203">
        <f>AG582+AH328/SUM(Z328:AI328)*PctPerUnit</f>
        <v>77.60282445974369</v>
      </c>
      <c r="AI582" s="203">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203">
        <f>L583+M425/SUM(M425:V425)*PctPerUnit</f>
        <v>3.95591822464531</v>
      </c>
      <c r="N583" s="203">
        <f>M583+N425/SUM(M425:V425)*PctPerUnit</f>
        <v>9.329030657868877</v>
      </c>
      <c r="O583" s="203">
        <f>N583+O425/SUM(M425:V425)*PctPerUnit</f>
        <v>15.620525184918556</v>
      </c>
      <c r="P583" s="203">
        <f>O583+P425/SUM(M425:V425)*PctPerUnit</f>
        <v>22.47853960713358</v>
      </c>
      <c r="Q583" s="203">
        <f>P583+Q425/SUM(M425:V425)*PctPerUnit</f>
        <v>31.755637452097606</v>
      </c>
      <c r="R583" s="203">
        <f>Q583+R425/SUM(M425:V425)*PctPerUnit</f>
        <v>40.75514839370854</v>
      </c>
      <c r="S583" s="203">
        <f>R583+S425/SUM(M425:V425)*PctPerUnit</f>
        <v>51.10856520310229</v>
      </c>
      <c r="T583" s="203">
        <f>S583+T425/SUM(M425:V425)*PctPerUnit</f>
        <v>63.158820654963975</v>
      </c>
      <c r="U583" s="203">
        <f>T583+U425/SUM(M425:V425)*PctPerUnit</f>
        <v>77.60282445974369</v>
      </c>
      <c r="V583" s="203">
        <f>U583+V425/SUM(M425:V425)*PctPerUnit</f>
        <v>100.00000000000001</v>
      </c>
      <c r="W583" s="207" t="str">
        <f>IF(X$5=K$5,SUM(Y583:AI583)-SUM(L583:V583),"")</f>
        <v/>
      </c>
      <c r="X583" s="9" t="str">
        <f>LOWER(CtryCode)&amp;".distn."&amp;$A583&amp;IF($B583="","","."&amp;$B583)&amp;IF($C583="","",".dec."&amp;$C583)&amp;"."&amp;X$5</f>
        <v>egy.distn.lzx.dec.urb.2</v>
      </c>
      <c r="Z583" s="203">
        <f>Y583+Z425/SUM(Z425:AI425)*PctPerUnit</f>
        <v>3.9469947630178157</v>
      </c>
      <c r="AA583" s="203">
        <f>Z583+AA425/SUM(Z425:AI425)*PctPerUnit</f>
        <v>9.318446327424347</v>
      </c>
      <c r="AB583" s="203">
        <f>AA583+AB425/SUM(Z425:AI425)*PctPerUnit</f>
        <v>15.60896128642501</v>
      </c>
      <c r="AC583" s="203">
        <f>AB583+AC425/SUM(Z425:AI425)*PctPerUnit</f>
        <v>22.470503443892696</v>
      </c>
      <c r="AD583" s="203">
        <f>AC583+AD425/SUM(Z425:AI425)*PctPerUnit</f>
        <v>31.75486411798936</v>
      </c>
      <c r="AE583" s="203">
        <f>AD583+AE425/SUM(Z425:AI425)*PctPerUnit</f>
        <v>40.759723382829996</v>
      </c>
      <c r="AF583" s="203">
        <f>AE583+AF425/SUM(Z425:AI425)*PctPerUnit</f>
        <v>51.10718117737969</v>
      </c>
      <c r="AG583" s="203">
        <f>AF583+AG425/SUM(Z425:AI425)*PctPerUnit</f>
        <v>63.16331756592965</v>
      </c>
      <c r="AH583" s="203">
        <f>AG583+AH425/SUM(Z425:AI425)*PctPerUnit</f>
        <v>77.60690750326629</v>
      </c>
      <c r="AI583" s="203">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203">
        <f>L584+M426/SUM(M426:V426)*PctPerUnit</f>
        <v>3.95591822464531</v>
      </c>
      <c r="N584" s="203">
        <f>M584+N426/SUM(M426:V426)*PctPerUnit</f>
        <v>9.329030657868877</v>
      </c>
      <c r="O584" s="203">
        <f>N584+O426/SUM(M426:V426)*PctPerUnit</f>
        <v>15.620525184918556</v>
      </c>
      <c r="P584" s="203">
        <f>O584+P426/SUM(M426:V426)*PctPerUnit</f>
        <v>22.47853960713358</v>
      </c>
      <c r="Q584" s="203">
        <f>P584+Q426/SUM(M426:V426)*PctPerUnit</f>
        <v>31.755637452097606</v>
      </c>
      <c r="R584" s="203">
        <f>Q584+R426/SUM(M426:V426)*PctPerUnit</f>
        <v>40.75514839370854</v>
      </c>
      <c r="S584" s="203">
        <f>R584+S426/SUM(M426:V426)*PctPerUnit</f>
        <v>51.10856520310229</v>
      </c>
      <c r="T584" s="203">
        <f>S584+T426/SUM(M426:V426)*PctPerUnit</f>
        <v>63.158820654963975</v>
      </c>
      <c r="U584" s="203">
        <f>T584+U426/SUM(M426:V426)*PctPerUnit</f>
        <v>77.60282445974369</v>
      </c>
      <c r="V584" s="203">
        <f>U584+V426/SUM(M426:V426)*PctPerUnit</f>
        <v>100.00000000000001</v>
      </c>
      <c r="W584" s="207" t="str">
        <f>IF(X$5=K$5,SUM(Y584:AI584)-SUM(L584:V584),"")</f>
        <v/>
      </c>
      <c r="X584" s="9" t="str">
        <f>LOWER(CtryCode)&amp;".distn."&amp;$A584&amp;IF($B584="","","."&amp;$B584)&amp;IF($C584="","",".dec."&amp;$C584)&amp;"."&amp;X$5</f>
        <v>egy.distn.lzi.dec.urb.2</v>
      </c>
      <c r="Z584" s="203">
        <f>Y584+Z426/SUM(Z426:AI426)*PctPerUnit</f>
        <v>4.036116689322591</v>
      </c>
      <c r="AA584" s="203">
        <f>Z584+AA426/SUM(Z426:AI426)*PctPerUnit</f>
        <v>9.466056170216614</v>
      </c>
      <c r="AB584" s="203">
        <f>AA584+AB426/SUM(Z426:AI426)*PctPerUnit</f>
        <v>15.777613199150263</v>
      </c>
      <c r="AC584" s="203">
        <f>AB584+AC426/SUM(Z426:AI426)*PctPerUnit</f>
        <v>22.69582270611264</v>
      </c>
      <c r="AD584" s="203">
        <f>AC584+AD426/SUM(Z426:AI426)*PctPerUnit</f>
        <v>31.964474109531643</v>
      </c>
      <c r="AE584" s="203">
        <f>AD584+AE426/SUM(Z426:AI426)*PctPerUnit</f>
        <v>40.97197896902476</v>
      </c>
      <c r="AF584" s="203">
        <f>AE584+AF426/SUM(Z426:AI426)*PctPerUnit</f>
        <v>51.30000544158073</v>
      </c>
      <c r="AG584" s="203">
        <f>AF584+AG426/SUM(Z426:AI426)*PctPerUnit</f>
        <v>63.31765843910338</v>
      </c>
      <c r="AH584" s="203">
        <f>AG584+AH426/SUM(Z426:AI426)*PctPerUnit</f>
        <v>77.70369386732824</v>
      </c>
      <c r="AI584" s="203">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203">
        <f>L585+M324/SUM(M324:V324)*PctPerUnit</f>
        <v>9.7441936838658</v>
      </c>
      <c r="N585" s="203">
        <f>M585+N324/SUM(M324:V324)*PctPerUnit</f>
        <v>19.21079498746633</v>
      </c>
      <c r="O585" s="203">
        <f>N585+O324/SUM(M324:V324)*PctPerUnit</f>
        <v>29.70862858204105</v>
      </c>
      <c r="P585" s="203">
        <f>O585+P324/SUM(M324:V324)*PctPerUnit</f>
        <v>39.26500758428331</v>
      </c>
      <c r="Q585" s="203">
        <f>P585+Q324/SUM(M324:V324)*PctPerUnit</f>
        <v>48.749457801586914</v>
      </c>
      <c r="R585" s="203">
        <f>Q585+R324/SUM(M324:V324)*PctPerUnit</f>
        <v>59.01461334049242</v>
      </c>
      <c r="S585" s="203">
        <f>R585+S324/SUM(M324:V324)*PctPerUnit</f>
        <v>69.53136004609276</v>
      </c>
      <c r="T585" s="203">
        <f>S585+T324/SUM(M324:V324)*PctPerUnit</f>
        <v>79.64719432542297</v>
      </c>
      <c r="U585" s="203">
        <f>T585+U324/SUM(M324:V324)*PctPerUnit</f>
        <v>89.31251083721168</v>
      </c>
      <c r="V585" s="203">
        <f>U585+V324/SUM(M324:V324)*PctPerUnit</f>
        <v>100.0</v>
      </c>
      <c r="W585" s="207" t="str">
        <f>IF(X$5=K$5,SUM(Y585:AI585)-SUM(L585:V585),"")</f>
        <v/>
      </c>
      <c r="X585" s="9" t="str">
        <f>LOWER(CtryCode)&amp;".distn."&amp;$A585&amp;IF($B585="","","."&amp;$B585)&amp;IF($C585="","",".dec."&amp;$C585)&amp;"."&amp;X$5</f>
        <v>egy.distn.lzp.dec.rur.2</v>
      </c>
      <c r="Z585" s="203">
        <f>Y585+Z324/SUM(Z324:AI324)*PctPerUnit</f>
        <v>9.7441936838658</v>
      </c>
      <c r="AA585" s="203">
        <f>Z585+AA324/SUM(Z324:AI324)*PctPerUnit</f>
        <v>19.21079498746633</v>
      </c>
      <c r="AB585" s="203">
        <f>AA585+AB324/SUM(Z324:AI324)*PctPerUnit</f>
        <v>29.70862858204105</v>
      </c>
      <c r="AC585" s="203">
        <f>AB585+AC324/SUM(Z324:AI324)*PctPerUnit</f>
        <v>39.26500758428331</v>
      </c>
      <c r="AD585" s="203">
        <f>AC585+AD324/SUM(Z324:AI324)*PctPerUnit</f>
        <v>48.749457801586914</v>
      </c>
      <c r="AE585" s="203">
        <f>AD585+AE324/SUM(Z324:AI324)*PctPerUnit</f>
        <v>59.01461334049242</v>
      </c>
      <c r="AF585" s="203">
        <f>AE585+AF324/SUM(Z324:AI324)*PctPerUnit</f>
        <v>69.53136004609276</v>
      </c>
      <c r="AG585" s="203">
        <f>AF585+AG324/SUM(Z324:AI324)*PctPerUnit</f>
        <v>79.64719432542297</v>
      </c>
      <c r="AH585" s="203">
        <f>AG585+AH324/SUM(Z324:AI324)*PctPerUnit</f>
        <v>89.31251083721168</v>
      </c>
      <c r="AI585" s="203">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203">
        <f>L586+M329/SUM(M329:V329)*PctPerUnit</f>
        <v>4.50242235429203</v>
      </c>
      <c r="N586" s="203">
        <f>M586+N329/SUM(M329:V329)*PctPerUnit</f>
        <v>9.875128354292848</v>
      </c>
      <c r="O586" s="203">
        <f>N586+O329/SUM(M329:V329)*PctPerUnit</f>
        <v>16.7930886734728</v>
      </c>
      <c r="P586" s="203">
        <f>O586+P329/SUM(M329:V329)*PctPerUnit</f>
        <v>24.105045605892137</v>
      </c>
      <c r="Q586" s="203">
        <f>P586+Q329/SUM(M329:V329)*PctPerUnit</f>
        <v>32.364303754651566</v>
      </c>
      <c r="R586" s="203">
        <f>Q586+R329/SUM(M329:V329)*PctPerUnit</f>
        <v>41.88905673804062</v>
      </c>
      <c r="S586" s="203">
        <f>R586+S329/SUM(M329:V329)*PctPerUnit</f>
        <v>53.315695026218776</v>
      </c>
      <c r="T586" s="203">
        <f>S586+T329/SUM(M329:V329)*PctPerUnit</f>
        <v>65.07066813123708</v>
      </c>
      <c r="U586" s="203">
        <f>T586+U329/SUM(M329:V329)*PctPerUnit</f>
        <v>78.18234095029223</v>
      </c>
      <c r="V586" s="203">
        <f>U586+V329/SUM(M329:V329)*PctPerUnit</f>
        <v>99.99999999999999</v>
      </c>
      <c r="W586" s="207" t="str">
        <f>IF(X$5=K$5,SUM(Y586:AI586)-SUM(L586:V586),"")</f>
        <v/>
      </c>
      <c r="X586" s="9" t="str">
        <f>LOWER(CtryCode)&amp;".distn."&amp;$A586&amp;IF($B586="","","."&amp;$B586)&amp;IF($C586="","",".dec."&amp;$C586)&amp;"."&amp;X$5</f>
        <v>egy.distn.lz0.dec.rur.2</v>
      </c>
      <c r="Z586" s="203">
        <f>Y586+Z329/SUM(Z329:AI329)*PctPerUnit</f>
        <v>4.50242235429203</v>
      </c>
      <c r="AA586" s="203">
        <f>Z586+AA329/SUM(Z329:AI329)*PctPerUnit</f>
        <v>9.875128354292848</v>
      </c>
      <c r="AB586" s="203">
        <f>AA586+AB329/SUM(Z329:AI329)*PctPerUnit</f>
        <v>16.7930886734728</v>
      </c>
      <c r="AC586" s="203">
        <f>AB586+AC329/SUM(Z329:AI329)*PctPerUnit</f>
        <v>24.105045605892137</v>
      </c>
      <c r="AD586" s="203">
        <f>AC586+AD329/SUM(Z329:AI329)*PctPerUnit</f>
        <v>32.364303754651566</v>
      </c>
      <c r="AE586" s="203">
        <f>AD586+AE329/SUM(Z329:AI329)*PctPerUnit</f>
        <v>41.88905673804062</v>
      </c>
      <c r="AF586" s="203">
        <f>AE586+AF329/SUM(Z329:AI329)*PctPerUnit</f>
        <v>53.315695026218776</v>
      </c>
      <c r="AG586" s="203">
        <f>AF586+AG329/SUM(Z329:AI329)*PctPerUnit</f>
        <v>65.07066813123708</v>
      </c>
      <c r="AH586" s="203">
        <f>AG586+AH329/SUM(Z329:AI329)*PctPerUnit</f>
        <v>78.18234095029223</v>
      </c>
      <c r="AI586" s="203">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203">
        <f>L587+M430/SUM(M430:V430)*PctPerUnit</f>
        <v>4.50242235429203</v>
      </c>
      <c r="N587" s="203">
        <f>M587+N430/SUM(M430:V430)*PctPerUnit</f>
        <v>9.875128354292848</v>
      </c>
      <c r="O587" s="203">
        <f>N587+O430/SUM(M430:V430)*PctPerUnit</f>
        <v>16.7930886734728</v>
      </c>
      <c r="P587" s="203">
        <f>O587+P430/SUM(M430:V430)*PctPerUnit</f>
        <v>24.105045605892137</v>
      </c>
      <c r="Q587" s="203">
        <f>P587+Q430/SUM(M430:V430)*PctPerUnit</f>
        <v>32.364303754651566</v>
      </c>
      <c r="R587" s="203">
        <f>Q587+R430/SUM(M430:V430)*PctPerUnit</f>
        <v>41.88905673804062</v>
      </c>
      <c r="S587" s="203">
        <f>R587+S430/SUM(M430:V430)*PctPerUnit</f>
        <v>53.315695026218776</v>
      </c>
      <c r="T587" s="203">
        <f>S587+T430/SUM(M430:V430)*PctPerUnit</f>
        <v>65.07066813123708</v>
      </c>
      <c r="U587" s="203">
        <f>T587+U430/SUM(M430:V430)*PctPerUnit</f>
        <v>78.18234095029223</v>
      </c>
      <c r="V587" s="203">
        <f>U587+V430/SUM(M430:V430)*PctPerUnit</f>
        <v>99.99999999999999</v>
      </c>
      <c r="W587" s="207" t="str">
        <f>IF(X$5=K$5,SUM(Y587:AI587)-SUM(L587:V587),"")</f>
        <v/>
      </c>
      <c r="X587" s="9" t="str">
        <f>LOWER(CtryCode)&amp;".distn."&amp;$A587&amp;IF($B587="","","."&amp;$B587)&amp;IF($C587="","",".dec."&amp;$C587)&amp;"."&amp;X$5</f>
        <v>egy.distn.lzx.dec.rur.2</v>
      </c>
      <c r="Z587" s="203">
        <f>Y587+Z430/SUM(Z430:AI430)*PctPerUnit</f>
        <v>4.491001541165675</v>
      </c>
      <c r="AA587" s="203">
        <f>Z587+AA430/SUM(Z430:AI430)*PctPerUnit</f>
        <v>9.860402459489613</v>
      </c>
      <c r="AB587" s="203">
        <f>AA587+AB430/SUM(Z430:AI430)*PctPerUnit</f>
        <v>16.778834116627067</v>
      </c>
      <c r="AC587" s="203">
        <f>AB587+AC430/SUM(Z430:AI430)*PctPerUnit</f>
        <v>24.08891184609083</v>
      </c>
      <c r="AD587" s="203">
        <f>AC587+AD430/SUM(Z430:AI430)*PctPerUnit</f>
        <v>32.35005041310896</v>
      </c>
      <c r="AE587" s="203">
        <f>AD587+AE430/SUM(Z430:AI430)*PctPerUnit</f>
        <v>41.881880763266196</v>
      </c>
      <c r="AF587" s="203">
        <f>AE587+AF430/SUM(Z430:AI430)*PctPerUnit</f>
        <v>53.322933086672464</v>
      </c>
      <c r="AG587" s="203">
        <f>AF587+AG430/SUM(Z430:AI430)*PctPerUnit</f>
        <v>65.08030139210071</v>
      </c>
      <c r="AH587" s="203">
        <f>AG587+AH430/SUM(Z430:AI430)*PctPerUnit</f>
        <v>78.19415243125106</v>
      </c>
      <c r="AI587" s="203">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203">
        <f>L588+M431/SUM(M431:V431)*PctPerUnit</f>
        <v>4.50242235429203</v>
      </c>
      <c r="N588" s="203">
        <f>M588+N431/SUM(M431:V431)*PctPerUnit</f>
        <v>9.875128354292848</v>
      </c>
      <c r="O588" s="203">
        <f>N588+O431/SUM(M431:V431)*PctPerUnit</f>
        <v>16.7930886734728</v>
      </c>
      <c r="P588" s="203">
        <f>O588+P431/SUM(M431:V431)*PctPerUnit</f>
        <v>24.105045605892137</v>
      </c>
      <c r="Q588" s="203">
        <f>P588+Q431/SUM(M431:V431)*PctPerUnit</f>
        <v>32.364303754651566</v>
      </c>
      <c r="R588" s="203">
        <f>Q588+R431/SUM(M431:V431)*PctPerUnit</f>
        <v>41.88905673804062</v>
      </c>
      <c r="S588" s="203">
        <f>R588+S431/SUM(M431:V431)*PctPerUnit</f>
        <v>53.315695026218776</v>
      </c>
      <c r="T588" s="203">
        <f>S588+T431/SUM(M431:V431)*PctPerUnit</f>
        <v>65.07066813123708</v>
      </c>
      <c r="U588" s="203">
        <f>T588+U431/SUM(M431:V431)*PctPerUnit</f>
        <v>78.18234095029223</v>
      </c>
      <c r="V588" s="203">
        <f>U588+V431/SUM(M431:V431)*PctPerUnit</f>
        <v>99.99999999999999</v>
      </c>
      <c r="W588" s="207" t="str">
        <f>IF(X$5=K$5,SUM(Y588:AI588)-SUM(L588:V588),"")</f>
        <v/>
      </c>
      <c r="X588" s="9" t="str">
        <f>LOWER(CtryCode)&amp;".distn."&amp;$A588&amp;IF($B588="","","."&amp;$B588)&amp;IF($C588="","",".dec."&amp;$C588)&amp;"."&amp;X$5</f>
        <v>egy.distn.lzi.dec.rur.2</v>
      </c>
      <c r="Z588" s="203">
        <f>Y588+Z431/SUM(Z431:AI431)*PctPerUnit</f>
        <v>4.647260348619007</v>
      </c>
      <c r="AA588" s="203">
        <f>Z588+AA431/SUM(Z431:AI431)*PctPerUnit</f>
        <v>10.143014610964393</v>
      </c>
      <c r="AB588" s="203">
        <f>AA588+AB431/SUM(Z431:AI431)*PctPerUnit</f>
        <v>17.161189529570056</v>
      </c>
      <c r="AC588" s="203">
        <f>AB588+AC431/SUM(Z431:AI431)*PctPerUnit</f>
        <v>24.511693635978737</v>
      </c>
      <c r="AD588" s="203">
        <f>AC588+AD431/SUM(Z431:AI431)*PctPerUnit</f>
        <v>32.743747305544076</v>
      </c>
      <c r="AE588" s="203">
        <f>AD588+AE431/SUM(Z431:AI431)*PctPerUnit</f>
        <v>42.25260075127588</v>
      </c>
      <c r="AF588" s="203">
        <f>AE588+AF431/SUM(Z431:AI431)*PctPerUnit</f>
        <v>53.63034147527287</v>
      </c>
      <c r="AG588" s="203">
        <f>AF588+AG431/SUM(Z431:AI431)*PctPerUnit</f>
        <v>65.32697036082081</v>
      </c>
      <c r="AH588" s="203">
        <f>AG588+AH431/SUM(Z431:AI431)*PctPerUnit</f>
        <v>78.363395927194</v>
      </c>
      <c r="AI588" s="203">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203">
        <f>L591+M413</f>
        <v>0.0</v>
      </c>
      <c r="N591" s="203">
        <f>M591+N413</f>
        <v>0.0</v>
      </c>
      <c r="O591" s="203">
        <f>N591+O413</f>
        <v>0.0</v>
      </c>
      <c r="P591" s="203">
        <f>O591+P413</f>
        <v>0.0</v>
      </c>
      <c r="Q591" s="203">
        <f>P591+Q413</f>
        <v>0.0</v>
      </c>
      <c r="R591" s="203">
        <f>Q591+R413</f>
        <v>0.0</v>
      </c>
      <c r="S591" s="203">
        <f>R591+S413</f>
        <v>0.0</v>
      </c>
      <c r="T591" s="203">
        <f>S591+T413</f>
        <v>0.0</v>
      </c>
      <c r="U591" s="203">
        <f>T591+U413</f>
        <v>0.0</v>
      </c>
      <c r="V591" s="203">
        <f>U591+V413</f>
        <v>0.0</v>
      </c>
      <c r="W591" s="207" t="str">
        <f>IF(X$5=K$5,SUM(Y591:AI591)-SUM(L591:V591),"")</f>
        <v/>
      </c>
      <c r="X591" s="9" t="str">
        <f>LOWER(CtryCode)&amp;".distn."&amp;$A591&amp;IF($B591="","","."&amp;$B591)&amp;IF($C591="","",".dec."&amp;$C591)&amp;"."&amp;X$5</f>
        <v>egy.distn.ccomp.dec.ove.2</v>
      </c>
      <c r="Z591" s="203">
        <f>Y591+Z413</f>
        <v>4.815081863341982</v>
      </c>
      <c r="AA591" s="203">
        <f>Z591+AA413</f>
        <v>10.314922434312873</v>
      </c>
      <c r="AB591" s="203">
        <f>AA591+AB413</f>
        <v>17.724866722322936</v>
      </c>
      <c r="AC591" s="203">
        <f>AB591+AC413</f>
        <v>25.08602152098339</v>
      </c>
      <c r="AD591" s="203">
        <f>AC591+AD413</f>
        <v>33.031291551491464</v>
      </c>
      <c r="AE591" s="203">
        <f>AD591+AE413</f>
        <v>42.2170486774983</v>
      </c>
      <c r="AF591" s="203">
        <f>AE591+AF413</f>
        <v>53.29364126981826</v>
      </c>
      <c r="AG591" s="203">
        <f>AF591+AG413</f>
        <v>66.63818007208474</v>
      </c>
      <c r="AH591" s="203">
        <f>AG591+AH413</f>
        <v>80.5938715971858</v>
      </c>
      <c r="AI591" s="203">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203">
        <f>L592+M415</f>
        <v>0.0</v>
      </c>
      <c r="N592" s="203">
        <f>M592+N415</f>
        <v>0.0</v>
      </c>
      <c r="O592" s="203">
        <f>N592+O415</f>
        <v>0.0</v>
      </c>
      <c r="P592" s="203">
        <f>O592+P415</f>
        <v>0.0</v>
      </c>
      <c r="Q592" s="203">
        <f>P592+Q415</f>
        <v>0.0</v>
      </c>
      <c r="R592" s="203">
        <f>Q592+R415</f>
        <v>0.0</v>
      </c>
      <c r="S592" s="203">
        <f>R592+S415</f>
        <v>0.0</v>
      </c>
      <c r="T592" s="203">
        <f>S592+T415</f>
        <v>0.0</v>
      </c>
      <c r="U592" s="203">
        <f>T592+U415</f>
        <v>0.0</v>
      </c>
      <c r="V592" s="203">
        <f>U592+V415</f>
        <v>0.0</v>
      </c>
      <c r="W592" s="207" t="str">
        <f>IF(X$5=K$5,SUM(Y592:AI592)-SUM(L592:V592),"")</f>
        <v/>
      </c>
      <c r="X592" s="9" t="str">
        <f>LOWER(CtryCode)&amp;".distn."&amp;$A592&amp;IF($B592="","","."&amp;$B592)&amp;IF($C592="","",".dec."&amp;$C592)&amp;"."&amp;X$5</f>
        <v>egy.distn.ccomp.dec.urb.2</v>
      </c>
      <c r="Z592" s="203">
        <f>Y592+Z415</f>
        <v>4.596242858668532</v>
      </c>
      <c r="AA592" s="203">
        <f>Z592+AA415</f>
        <v>10.088534962497887</v>
      </c>
      <c r="AB592" s="203">
        <f>AA592+AB415</f>
        <v>16.450320770966197</v>
      </c>
      <c r="AC592" s="203">
        <f>AB592+AC415</f>
        <v>23.05519399317541</v>
      </c>
      <c r="AD592" s="203">
        <f>AC592+AD415</f>
        <v>31.811129916850778</v>
      </c>
      <c r="AE592" s="203">
        <f>AD592+AE415</f>
        <v>40.42685895210509</v>
      </c>
      <c r="AF592" s="203">
        <f>AE592+AF415</f>
        <v>51.207879325950046</v>
      </c>
      <c r="AG592" s="203">
        <f>AF592+AG415</f>
        <v>62.83613390081673</v>
      </c>
      <c r="AH592" s="203">
        <f>AG592+AH415</f>
        <v>77.30983576786019</v>
      </c>
      <c r="AI592" s="203">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203">
        <f>L593+M417</f>
        <v>0.0</v>
      </c>
      <c r="N593" s="203">
        <f>M593+N417</f>
        <v>0.0</v>
      </c>
      <c r="O593" s="203">
        <f>N593+O417</f>
        <v>0.0</v>
      </c>
      <c r="P593" s="203">
        <f>O593+P417</f>
        <v>0.0</v>
      </c>
      <c r="Q593" s="203">
        <f>P593+Q417</f>
        <v>0.0</v>
      </c>
      <c r="R593" s="203">
        <f>Q593+R417</f>
        <v>0.0</v>
      </c>
      <c r="S593" s="203">
        <f>R593+S417</f>
        <v>0.0</v>
      </c>
      <c r="T593" s="203">
        <f>S593+T417</f>
        <v>0.0</v>
      </c>
      <c r="U593" s="203">
        <f>T593+U417</f>
        <v>0.0</v>
      </c>
      <c r="V593" s="203">
        <f>U593+V417</f>
        <v>0.0</v>
      </c>
      <c r="W593" s="207" t="str">
        <f>IF(X$5=K$5,SUM(Y593:AI593)-SUM(L593:V593),"")</f>
        <v/>
      </c>
      <c r="X593" s="9" t="str">
        <f>LOWER(CtryCode)&amp;".distn."&amp;$A593&amp;IF($B593="","","."&amp;$B593)&amp;IF($C593="","",".dec."&amp;$C593)&amp;"."&amp;X$5</f>
        <v>egy.distn.ccomp.dec.rur.2</v>
      </c>
      <c r="Z593" s="203">
        <f>Y593+Z417</f>
        <v>5.223899917715944</v>
      </c>
      <c r="AA593" s="203">
        <f>Z593+AA417</f>
        <v>10.80539510363298</v>
      </c>
      <c r="AB593" s="203">
        <f>AA593+AB417</f>
        <v>17.693579980612274</v>
      </c>
      <c r="AC593" s="203">
        <f>AB593+AC417</f>
        <v>25.124250244084905</v>
      </c>
      <c r="AD593" s="203">
        <f>AC593+AD417</f>
        <v>33.26471828845399</v>
      </c>
      <c r="AE593" s="203">
        <f>AD593+AE417</f>
        <v>42.342378645874405</v>
      </c>
      <c r="AF593" s="203">
        <f>AE593+AF417</f>
        <v>52.85845103121911</v>
      </c>
      <c r="AG593" s="203">
        <f>AF593+AG417</f>
        <v>64.4621141255976</v>
      </c>
      <c r="AH593" s="203">
        <f>AG593+AH417</f>
        <v>77.43618405162768</v>
      </c>
      <c r="AI593" s="203">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7"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203">
        <f>-SUMPRODUCT(M157:M178,SUMIF(DHHVar,$D$185:$D$206,INDEX(DHHVal,M596,0)))*M$271</f>
        <v>-0.0</v>
      </c>
      <c r="N597" s="203">
        <f>-SUMPRODUCT(N157:N178,SUMIF(DHHVar,$D$185:$D$206,INDEX(DHHVal,N596,0)))*N$271</f>
        <v>-0.0</v>
      </c>
      <c r="O597" s="203">
        <f>-SUMPRODUCT(O157:O178,SUMIF(DHHVar,$D$185:$D$206,INDEX(DHHVal,O596,0)))*O$271</f>
        <v>-0.0</v>
      </c>
      <c r="P597" s="203">
        <f>-SUMPRODUCT(P157:P178,SUMIF(DHHVar,$D$185:$D$206,INDEX(DHHVal,P596,0)))*P$271</f>
        <v>-0.0</v>
      </c>
      <c r="Q597" s="203">
        <f>-SUMPRODUCT(Q157:Q178,SUMIF(DHHVar,$D$185:$D$206,INDEX(DHHVal,Q596,0)))*Q$271</f>
        <v>-0.0</v>
      </c>
      <c r="R597" s="203">
        <f>-SUMPRODUCT(R157:R178,SUMIF(DHHVar,$D$185:$D$206,INDEX(DHHVal,R596,0)))*R$271</f>
        <v>-0.0</v>
      </c>
      <c r="S597" s="203">
        <f>-SUMPRODUCT(S157:S178,SUMIF(DHHVar,$D$185:$D$206,INDEX(DHHVal,S596,0)))*S$271</f>
        <v>-0.0</v>
      </c>
      <c r="T597" s="203">
        <f>-SUMPRODUCT(T157:T178,SUMIF(DHHVar,$D$185:$D$206,INDEX(DHHVal,T596,0)))*T$271</f>
        <v>-0.0</v>
      </c>
      <c r="U597" s="203">
        <f>-SUMPRODUCT(U157:U178,SUMIF(DHHVar,$D$185:$D$206,INDEX(DHHVal,U596,0)))*U$271</f>
        <v>-0.0</v>
      </c>
      <c r="V597" s="203">
        <f>-SUMPRODUCT(V157:V178,SUMIF(DHHVar,$D$185:$D$206,INDEX(DHHVal,V596,0)))*V$271</f>
        <v>-0.0</v>
      </c>
      <c r="W597" s="207" t="str">
        <f>IF(X$5=K$5,SUM(Y597:AI597)-SUM(L597:V597),"")</f>
        <v/>
      </c>
      <c r="X597" s="9" t="str">
        <f>LOWER(CtryCode)&amp;".distn."&amp;$A597&amp;IF($B597="","","."&amp;$B597)&amp;IF($C597="","",".dec."&amp;$C597)&amp;"."&amp;X$5</f>
        <v>egy.distn.htef.p25.dec.ove.2</v>
      </c>
      <c r="Z597" s="203">
        <f>-SUMPRODUCT(Z157:Z178,SUMIF(DHHVar,$D$185:$D$206,INDEX(DHHVal,Z596,0)))*Z$271</f>
        <v>-1.0639409585793544</v>
      </c>
      <c r="AA597" s="203">
        <f>-SUMPRODUCT(AA157:AA178,SUMIF(DHHVar,$D$185:$D$206,INDEX(DHHVal,AA596,0)))*AA$271</f>
        <v>-0.9782735852376051</v>
      </c>
      <c r="AB597" s="203">
        <f>-SUMPRODUCT(AB157:AB178,SUMIF(DHHVar,$D$185:$D$206,INDEX(DHHVal,AB596,0)))*AB$271</f>
        <v>-0.8824092874195335</v>
      </c>
      <c r="AC597" s="203">
        <f>-SUMPRODUCT(AC157:AC178,SUMIF(DHHVar,$D$185:$D$206,INDEX(DHHVal,AC596,0)))*AC$271</f>
        <v>-0.779648217309338</v>
      </c>
      <c r="AD597" s="203">
        <f>-SUMPRODUCT(AD157:AD178,SUMIF(DHHVar,$D$185:$D$206,INDEX(DHHVal,AD596,0)))*AD$271</f>
        <v>-0.48875226660955495</v>
      </c>
      <c r="AE597" s="203">
        <f>-SUMPRODUCT(AE157:AE178,SUMIF(DHHVar,$D$185:$D$206,INDEX(DHHVal,AE596,0)))*AE$271</f>
        <v>-0.4559952664407388</v>
      </c>
      <c r="AF597" s="203">
        <f>-SUMPRODUCT(AF157:AF178,SUMIF(DHHVar,$D$185:$D$206,INDEX(DHHVal,AF596,0)))*AF$271</f>
        <v>-0.47222805601791934</v>
      </c>
      <c r="AG597" s="203">
        <f>-SUMPRODUCT(AG157:AG178,SUMIF(DHHVar,$D$185:$D$206,INDEX(DHHVal,AG596,0)))*AG$271</f>
        <v>-0.46460379230352233</v>
      </c>
      <c r="AH597" s="203">
        <f>-SUMPRODUCT(AH157:AH178,SUMIF(DHHVar,$D$185:$D$206,INDEX(DHHVal,AH596,0)))*AH$271</f>
        <v>-0.4668800477990175</v>
      </c>
      <c r="AI597" s="203">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7"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203">
        <f>(M355+M380+M387+M370)/M598*PctPerUnit</f>
        <v>0.0</v>
      </c>
      <c r="N599" s="203">
        <f>(N355+N380+N387+N370)/N598*PctPerUnit</f>
        <v>0.0</v>
      </c>
      <c r="O599" s="203">
        <f>(O355+O380+O387+O370)/O598*PctPerUnit</f>
        <v>0.0</v>
      </c>
      <c r="P599" s="203">
        <f>(P355+P380+P387+P370)/P598*PctPerUnit</f>
        <v>0.0</v>
      </c>
      <c r="Q599" s="203">
        <f>(Q355+Q380+Q387+Q370)/Q598*PctPerUnit</f>
        <v>0.0</v>
      </c>
      <c r="R599" s="203">
        <f>(R355+R380+R387+R370)/R598*PctPerUnit</f>
        <v>0.0</v>
      </c>
      <c r="S599" s="203">
        <f>(S355+S380+S387+S370)/S598*PctPerUnit</f>
        <v>0.0</v>
      </c>
      <c r="T599" s="203">
        <f>(T355+T380+T387+T370)/T598*PctPerUnit</f>
        <v>0.0</v>
      </c>
      <c r="U599" s="203">
        <f>(U355+U380+U387+U370)/U598*PctPerUnit</f>
        <v>0.0</v>
      </c>
      <c r="V599" s="203">
        <f>(V355+V380+V387+V370)/V598*PctPerUnit</f>
        <v>0.0</v>
      </c>
      <c r="W599" s="207" t="str">
        <f>IF(X$5=K$5,SUM(Y599:AI599)-SUM(L599:V599),"")</f>
        <v/>
      </c>
      <c r="X599" s="9" t="str">
        <f>LOWER(CtryCode)&amp;".distn."&amp;$A599&amp;IF($B599="","","."&amp;$B599)&amp;IF($C599="","",".dec."&amp;$C599)&amp;"."&amp;X$5</f>
        <v>egy.distn.hrec.p25.dec.ove.2</v>
      </c>
      <c r="Z599" s="203">
        <f>(Z355+Z380+Z387+Z370)/Z598*PctPerUnit</f>
        <v>4.60809151582166</v>
      </c>
      <c r="AA599" s="203">
        <f>(AA355+AA380+AA387+AA370)/AA598*PctPerUnit</f>
        <v>3.0468792792285124</v>
      </c>
      <c r="AB599" s="203">
        <f>(AB355+AB380+AB387+AB370)/AB598*PctPerUnit</f>
        <v>2.030130314060704</v>
      </c>
      <c r="AC599" s="203">
        <f>(AC355+AC380+AC387+AC370)/AC598*PctPerUnit</f>
        <v>1.7755089167862619</v>
      </c>
      <c r="AD599" s="203">
        <f>(AD355+AD380+AD387+AD370)/AD598*PctPerUnit</f>
        <v>1.0187743921994739</v>
      </c>
      <c r="AE599" s="203">
        <f>(AE355+AE380+AE387+AE370)/AE598*PctPerUnit</f>
        <v>0.5915230950400765</v>
      </c>
      <c r="AF599" s="203">
        <f>(AF355+AF380+AF387+AF370)/AF598*PctPerUnit</f>
        <v>0.43981345378028974</v>
      </c>
      <c r="AG599" s="203">
        <f>(AG355+AG380+AG387+AG370)/AG598*PctPerUnit</f>
        <v>0.33891525271786266</v>
      </c>
      <c r="AH599" s="203">
        <f>(AH355+AH380+AH387+AH370)/AH598*PctPerUnit</f>
        <v>0.4502934620877945</v>
      </c>
      <c r="AI599" s="203">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203">
        <f>M597+M599</f>
        <v>0.0</v>
      </c>
      <c r="N600" s="203">
        <f>N597+N599</f>
        <v>0.0</v>
      </c>
      <c r="O600" s="203">
        <f>O597+O599</f>
        <v>0.0</v>
      </c>
      <c r="P600" s="203">
        <f>P597+P599</f>
        <v>0.0</v>
      </c>
      <c r="Q600" s="203">
        <f>Q597+Q599</f>
        <v>0.0</v>
      </c>
      <c r="R600" s="203">
        <f>R597+R599</f>
        <v>0.0</v>
      </c>
      <c r="S600" s="203">
        <f>S597+S599</f>
        <v>0.0</v>
      </c>
      <c r="T600" s="203">
        <f>T597+T599</f>
        <v>0.0</v>
      </c>
      <c r="U600" s="203">
        <f>U597+U599</f>
        <v>0.0</v>
      </c>
      <c r="V600" s="203">
        <f>V597+V599</f>
        <v>0.0</v>
      </c>
      <c r="W600" s="207" t="str">
        <f>IF(X$5=K$5,SUM(Y600:AI600)-SUM(L600:V600),"")</f>
        <v/>
      </c>
      <c r="X600" s="9" t="str">
        <f>LOWER(CtryCode)&amp;".distn."&amp;$A600&amp;IF($B600="","","."&amp;$B600)&amp;IF($C600="","",".dec."&amp;$C600)&amp;"."&amp;X$5</f>
        <v>egy.distn.hnet.p25.dec.ove.2</v>
      </c>
      <c r="Z600" s="203">
        <f>Z597+Z599</f>
        <v>3.5441505572423058</v>
      </c>
      <c r="AA600" s="203">
        <f>AA597+AA599</f>
        <v>2.068605693990907</v>
      </c>
      <c r="AB600" s="203">
        <f>AB597+AB599</f>
        <v>1.1477210266411704</v>
      </c>
      <c r="AC600" s="203">
        <f>AC597+AC599</f>
        <v>0.9958606994769239</v>
      </c>
      <c r="AD600" s="203">
        <f>AD597+AD599</f>
        <v>0.5300221255899189</v>
      </c>
      <c r="AE600" s="203">
        <f>AE597+AE599</f>
        <v>0.1355278285993377</v>
      </c>
      <c r="AF600" s="203">
        <f>AF597+AF599</f>
        <v>-0.0324146022376296</v>
      </c>
      <c r="AG600" s="203">
        <f>AG597+AG599</f>
        <v>-0.12568853958565968</v>
      </c>
      <c r="AH600" s="203">
        <f>AH597+AH599</f>
        <v>-0.016586585711222956</v>
      </c>
      <c r="AI600" s="203">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7"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203">
        <f>-SUMPRODUCT(M157:M178,SUMIF(DHHVar,$D$185:$D$206,INDEX(DHHVal,M601,0)))*M$271</f>
        <v>-0.0</v>
      </c>
      <c r="N602" s="203">
        <f>-SUMPRODUCT(N157:N178,SUMIF(DHHVar,$D$185:$D$206,INDEX(DHHVal,N601,0)))*N$271</f>
        <v>-0.0</v>
      </c>
      <c r="O602" s="203">
        <f>-SUMPRODUCT(O157:O178,SUMIF(DHHVar,$D$185:$D$206,INDEX(DHHVal,O601,0)))*O$271</f>
        <v>-0.0</v>
      </c>
      <c r="P602" s="203">
        <f>-SUMPRODUCT(P157:P178,SUMIF(DHHVar,$D$185:$D$206,INDEX(DHHVal,P601,0)))*P$271</f>
        <v>-0.0</v>
      </c>
      <c r="Q602" s="203">
        <f>-SUMPRODUCT(Q157:Q178,SUMIF(DHHVar,$D$185:$D$206,INDEX(DHHVal,Q601,0)))*Q$271</f>
        <v>-0.0</v>
      </c>
      <c r="R602" s="203">
        <f>-SUMPRODUCT(R157:R178,SUMIF(DHHVar,$D$185:$D$206,INDEX(DHHVal,R601,0)))*R$271</f>
        <v>-0.0</v>
      </c>
      <c r="S602" s="203">
        <f>-SUMPRODUCT(S157:S178,SUMIF(DHHVar,$D$185:$D$206,INDEX(DHHVal,S601,0)))*S$271</f>
        <v>-0.0</v>
      </c>
      <c r="T602" s="203">
        <f>-SUMPRODUCT(T157:T178,SUMIF(DHHVar,$D$185:$D$206,INDEX(DHHVal,T601,0)))*T$271</f>
        <v>-0.0</v>
      </c>
      <c r="U602" s="203">
        <f>-SUMPRODUCT(U157:U178,SUMIF(DHHVar,$D$185:$D$206,INDEX(DHHVal,U601,0)))*U$271</f>
        <v>-0.0</v>
      </c>
      <c r="V602" s="203">
        <f>-SUMPRODUCT(V157:V178,SUMIF(DHHVar,$D$185:$D$206,INDEX(DHHVal,V601,0)))*V$271</f>
        <v>-0.0</v>
      </c>
      <c r="W602" s="207" t="str">
        <f>IF(X$5=K$5,SUM(Y602:AI602)-SUM(L602:V602),"")</f>
        <v/>
      </c>
      <c r="X602" s="9" t="str">
        <f>LOWER(CtryCode)&amp;".distn."&amp;$A602&amp;IF($B602="","","."&amp;$B602)&amp;IF($C602="","",".dec."&amp;$C602)&amp;"."&amp;X$5</f>
        <v>egy.distn.htef.p75.dec.ove.2</v>
      </c>
      <c r="Z602" s="203">
        <f>-SUMPRODUCT(Z157:Z178,SUMIF(DHHVar,$D$185:$D$206,INDEX(DHHVal,Z601,0)))*Z$271</f>
        <v>-2.087557241145005</v>
      </c>
      <c r="AA602" s="203">
        <f>-SUMPRODUCT(AA157:AA178,SUMIF(DHHVar,$D$185:$D$206,INDEX(DHHVal,AA601,0)))*AA$271</f>
        <v>-1.8384980027744011</v>
      </c>
      <c r="AB602" s="203">
        <f>-SUMPRODUCT(AB157:AB178,SUMIF(DHHVar,$D$185:$D$206,INDEX(DHHVal,AB601,0)))*AB$271</f>
        <v>-1.727514781776668</v>
      </c>
      <c r="AC602" s="203">
        <f>-SUMPRODUCT(AC157:AC178,SUMIF(DHHVar,$D$185:$D$206,INDEX(DHHVal,AC601,0)))*AC$271</f>
        <v>-1.5722232828010383</v>
      </c>
      <c r="AD602" s="203">
        <f>-SUMPRODUCT(AD157:AD178,SUMIF(DHHVar,$D$185:$D$206,INDEX(DHHVal,AD601,0)))*AD$271</f>
        <v>-1.7791983893106855</v>
      </c>
      <c r="AE602" s="203">
        <f>-SUMPRODUCT(AE157:AE178,SUMIF(DHHVar,$D$185:$D$206,INDEX(DHHVal,AE601,0)))*AE$271</f>
        <v>-1.803102023030727</v>
      </c>
      <c r="AF602" s="203">
        <f>-SUMPRODUCT(AF157:AF178,SUMIF(DHHVar,$D$185:$D$206,INDEX(DHHVal,AF601,0)))*AF$271</f>
        <v>-1.7857433939628897</v>
      </c>
      <c r="AG602" s="203">
        <f>-SUMPRODUCT(AG157:AG178,SUMIF(DHHVar,$D$185:$D$206,INDEX(DHHVal,AG601,0)))*AG$271</f>
        <v>-1.8924591585778034</v>
      </c>
      <c r="AH602" s="203">
        <f>-SUMPRODUCT(AH157:AH178,SUMIF(DHHVar,$D$185:$D$206,INDEX(DHHVal,AH601,0)))*AH$271</f>
        <v>-1.7959385488962862</v>
      </c>
      <c r="AI602" s="203">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7"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203">
        <f>(M355+M380+M387+M370)/M603*PctPerUnit</f>
        <v>0.0</v>
      </c>
      <c r="N604" s="203">
        <f>(N355+N380+N387+N370)/N603*PctPerUnit</f>
        <v>0.0</v>
      </c>
      <c r="O604" s="203">
        <f>(O355+O380+O387+O370)/O603*PctPerUnit</f>
        <v>0.0</v>
      </c>
      <c r="P604" s="203">
        <f>(P355+P380+P387+P370)/P603*PctPerUnit</f>
        <v>0.0</v>
      </c>
      <c r="Q604" s="203">
        <f>(Q355+Q380+Q387+Q370)/Q603*PctPerUnit</f>
        <v>0.0</v>
      </c>
      <c r="R604" s="203">
        <f>(R355+R380+R387+R370)/R603*PctPerUnit</f>
        <v>0.0</v>
      </c>
      <c r="S604" s="203">
        <f>(S355+S380+S387+S370)/S603*PctPerUnit</f>
        <v>0.0</v>
      </c>
      <c r="T604" s="203">
        <f>(T355+T380+T387+T370)/T603*PctPerUnit</f>
        <v>0.0</v>
      </c>
      <c r="U604" s="203">
        <f>(U355+U380+U387+U370)/U603*PctPerUnit</f>
        <v>0.0</v>
      </c>
      <c r="V604" s="203">
        <f>(V355+V380+V387+V370)/V603*PctPerUnit</f>
        <v>0.0</v>
      </c>
      <c r="W604" s="207" t="str">
        <f>IF(X$5=K$5,SUM(Y604:AI604)-SUM(L604:V604),"")</f>
        <v/>
      </c>
      <c r="X604" s="9" t="str">
        <f>LOWER(CtryCode)&amp;".distn."&amp;$A604&amp;IF($B604="","","."&amp;$B604)&amp;IF($C604="","",".dec."&amp;$C604)&amp;"."&amp;X$5</f>
        <v>egy.distn.hrec.p75.dec.ove.2</v>
      </c>
      <c r="Z604" s="203">
        <f>(Z355+Z380+Z387+Z370)/Z603*PctPerUnit</f>
        <v>3.978650046860652</v>
      </c>
      <c r="AA604" s="203">
        <f>(AA355+AA380+AA387+AA370)/AA603*PctPerUnit</f>
        <v>2.8083779288321944</v>
      </c>
      <c r="AB604" s="203">
        <f>(AB355+AB380+AB387+AB370)/AB603*PctPerUnit</f>
        <v>1.7254850764896124</v>
      </c>
      <c r="AC604" s="203">
        <f>(AC355+AC380+AC387+AC370)/AC603*PctPerUnit</f>
        <v>1.5896790845433453</v>
      </c>
      <c r="AD604" s="203">
        <f>(AD355+AD380+AD387+AD370)/AD603*PctPerUnit</f>
        <v>0.9985849039662398</v>
      </c>
      <c r="AE604" s="203">
        <f>(AE355+AE380+AE387+AE370)/AE603*PctPerUnit</f>
        <v>0.5582595455497752</v>
      </c>
      <c r="AF604" s="203">
        <f>(AF355+AF380+AF387+AF370)/AF603*PctPerUnit</f>
        <v>0.4111255072901878</v>
      </c>
      <c r="AG604" s="203">
        <f>(AG355+AG380+AG387+AG370)/AG603*PctPerUnit</f>
        <v>0.2924263989069237</v>
      </c>
      <c r="AH604" s="203">
        <f>(AH355+AH380+AH387+AH370)/AH603*PctPerUnit</f>
        <v>0.36814993179509836</v>
      </c>
      <c r="AI604" s="203">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203">
        <f>M602+M604</f>
        <v>0.0</v>
      </c>
      <c r="N605" s="203">
        <f>N602+N604</f>
        <v>0.0</v>
      </c>
      <c r="O605" s="203">
        <f>O602+O604</f>
        <v>0.0</v>
      </c>
      <c r="P605" s="203">
        <f>P602+P604</f>
        <v>0.0</v>
      </c>
      <c r="Q605" s="203">
        <f>Q602+Q604</f>
        <v>0.0</v>
      </c>
      <c r="R605" s="203">
        <f>R602+R604</f>
        <v>0.0</v>
      </c>
      <c r="S605" s="203">
        <f>S602+S604</f>
        <v>0.0</v>
      </c>
      <c r="T605" s="203">
        <f>T602+T604</f>
        <v>0.0</v>
      </c>
      <c r="U605" s="203">
        <f>U602+U604</f>
        <v>0.0</v>
      </c>
      <c r="V605" s="203">
        <f>V602+V604</f>
        <v>0.0</v>
      </c>
      <c r="W605" s="207" t="str">
        <f>IF(X$5=K$5,SUM(Y605:AI605)-SUM(L605:V605),"")</f>
        <v/>
      </c>
      <c r="X605" s="9" t="str">
        <f>LOWER(CtryCode)&amp;".distn."&amp;$A605&amp;IF($B605="","","."&amp;$B605)&amp;IF($C605="","",".dec."&amp;$C605)&amp;"."&amp;X$5</f>
        <v>egy.distn.hnet.p75.dec.ove.2</v>
      </c>
      <c r="Z605" s="203">
        <f>Z602+Z604</f>
        <v>1.8910928057156466</v>
      </c>
      <c r="AA605" s="203">
        <f>AA602+AA604</f>
        <v>0.9698799260577933</v>
      </c>
      <c r="AB605" s="203">
        <f>AB602+AB604</f>
        <v>-0.0020297052870557053</v>
      </c>
      <c r="AC605" s="203">
        <f>AC602+AC604</f>
        <v>0.017455801742306987</v>
      </c>
      <c r="AD605" s="203">
        <f>AD602+AD604</f>
        <v>-0.7806134853444457</v>
      </c>
      <c r="AE605" s="203">
        <f>AE602+AE604</f>
        <v>-1.244842477480952</v>
      </c>
      <c r="AF605" s="203">
        <f>AF602+AF604</f>
        <v>-1.374617886672702</v>
      </c>
      <c r="AG605" s="203">
        <f>AG602+AG604</f>
        <v>-1.6000327596708797</v>
      </c>
      <c r="AH605" s="203">
        <f>AH602+AH604</f>
        <v>-1.427788617101188</v>
      </c>
      <c r="AI605" s="203">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7"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203">
        <f>-SUMPRODUCT(M157:M178,SUMIF(DHHVar,$D$185:$D$206,INDEX(DHHVal,M606,0)))*M$271</f>
        <v>-0.0</v>
      </c>
      <c r="N607" s="203">
        <f>-SUMPRODUCT(N157:N178,SUMIF(DHHVar,$D$185:$D$206,INDEX(DHHVal,N606,0)))*N$271</f>
        <v>-0.0</v>
      </c>
      <c r="O607" s="203">
        <f>-SUMPRODUCT(O157:O178,SUMIF(DHHVar,$D$185:$D$206,INDEX(DHHVal,O606,0)))*O$271</f>
        <v>-0.0</v>
      </c>
      <c r="P607" s="203">
        <f>-SUMPRODUCT(P157:P178,SUMIF(DHHVar,$D$185:$D$206,INDEX(DHHVal,P606,0)))*P$271</f>
        <v>-0.0</v>
      </c>
      <c r="Q607" s="203">
        <f>-SUMPRODUCT(Q157:Q178,SUMIF(DHHVar,$D$185:$D$206,INDEX(DHHVal,Q606,0)))*Q$271</f>
        <v>-0.0</v>
      </c>
      <c r="R607" s="203">
        <f>-SUMPRODUCT(R157:R178,SUMIF(DHHVar,$D$185:$D$206,INDEX(DHHVal,R606,0)))*R$271</f>
        <v>-0.0</v>
      </c>
      <c r="S607" s="203">
        <f>-SUMPRODUCT(S157:S178,SUMIF(DHHVar,$D$185:$D$206,INDEX(DHHVal,S606,0)))*S$271</f>
        <v>-0.0</v>
      </c>
      <c r="T607" s="203">
        <f>-SUMPRODUCT(T157:T178,SUMIF(DHHVar,$D$185:$D$206,INDEX(DHHVal,T606,0)))*T$271</f>
        <v>-0.0</v>
      </c>
      <c r="U607" s="203">
        <f>-SUMPRODUCT(U157:U178,SUMIF(DHHVar,$D$185:$D$206,INDEX(DHHVal,U606,0)))*U$271</f>
        <v>-0.0</v>
      </c>
      <c r="V607" s="203">
        <f>-SUMPRODUCT(V157:V178,SUMIF(DHHVar,$D$185:$D$206,INDEX(DHHVal,V606,0)))*V$271</f>
        <v>-0.0</v>
      </c>
      <c r="W607" s="207" t="str">
        <f>IF(X$5=K$5,SUM(Y607:AI607)-SUM(L607:V607),"")</f>
        <v/>
      </c>
      <c r="X607" s="9" t="str">
        <f>LOWER(CtryCode)&amp;".distn."&amp;$A607&amp;IF($B607="","","."&amp;$B607)&amp;IF($C607="","",".dec."&amp;$C607)&amp;"."&amp;X$5</f>
        <v>egy.distn.htef.p25.dec.urb.2</v>
      </c>
      <c r="Z607" s="203">
        <f>-SUMPRODUCT(Z157:Z178,SUMIF(DHHVar,$D$185:$D$206,INDEX(DHHVal,Z606,0)))*Z$271</f>
        <v>-0.45268303744220556</v>
      </c>
      <c r="AA607" s="203">
        <f>-SUMPRODUCT(AA157:AA178,SUMIF(DHHVar,$D$185:$D$206,INDEX(DHHVal,AA606,0)))*AA$271</f>
        <v>-0.4367764135078724</v>
      </c>
      <c r="AB607" s="203">
        <f>-SUMPRODUCT(AB157:AB178,SUMIF(DHHVar,$D$185:$D$206,INDEX(DHHVal,AB606,0)))*AB$271</f>
        <v>-0.456462006201231</v>
      </c>
      <c r="AC607" s="203">
        <f>-SUMPRODUCT(AC157:AC178,SUMIF(DHHVar,$D$185:$D$206,INDEX(DHHVal,AC606,0)))*AC$271</f>
        <v>-0.4444785471938723</v>
      </c>
      <c r="AD607" s="203">
        <f>-SUMPRODUCT(AD157:AD178,SUMIF(DHHVar,$D$185:$D$206,INDEX(DHHVal,AD606,0)))*AD$271</f>
        <v>-0.4495801917626153</v>
      </c>
      <c r="AE607" s="203">
        <f>-SUMPRODUCT(AE157:AE178,SUMIF(DHHVar,$D$185:$D$206,INDEX(DHHVal,AE606,0)))*AE$271</f>
        <v>-0.46096009743627236</v>
      </c>
      <c r="AF607" s="203">
        <f>-SUMPRODUCT(AF157:AF178,SUMIF(DHHVar,$D$185:$D$206,INDEX(DHHVal,AF606,0)))*AF$271</f>
        <v>-0.4611259150552928</v>
      </c>
      <c r="AG607" s="203">
        <f>-SUMPRODUCT(AG157:AG178,SUMIF(DHHVar,$D$185:$D$206,INDEX(DHHVal,AG606,0)))*AG$271</f>
        <v>-0.4280280375890493</v>
      </c>
      <c r="AH607" s="203">
        <f>-SUMPRODUCT(AH157:AH178,SUMIF(DHHVar,$D$185:$D$206,INDEX(DHHVal,AH606,0)))*AH$271</f>
        <v>-0.48284031522607185</v>
      </c>
      <c r="AI607" s="203">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7"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203">
        <f>(M355+M381+M387+M370)/M608*PctPerUnit</f>
        <v>0.0</v>
      </c>
      <c r="N609" s="203">
        <f>(N355+N381+N387+N370)/N608*PctPerUnit</f>
        <v>0.0</v>
      </c>
      <c r="O609" s="203">
        <f>(O355+O381+O387+O370)/O608*PctPerUnit</f>
        <v>0.0</v>
      </c>
      <c r="P609" s="203">
        <f>(P355+P381+P387+P370)/P608*PctPerUnit</f>
        <v>0.0</v>
      </c>
      <c r="Q609" s="203">
        <f>(Q355+Q381+Q387+Q370)/Q608*PctPerUnit</f>
        <v>0.0</v>
      </c>
      <c r="R609" s="203">
        <f>(R355+R381+R387+R370)/R608*PctPerUnit</f>
        <v>0.0</v>
      </c>
      <c r="S609" s="203">
        <f>(S355+S381+S387+S370)/S608*PctPerUnit</f>
        <v>0.0</v>
      </c>
      <c r="T609" s="203">
        <f>(T355+T381+T387+T370)/T608*PctPerUnit</f>
        <v>0.0</v>
      </c>
      <c r="U609" s="203">
        <f>(U355+U381+U387+U370)/U608*PctPerUnit</f>
        <v>0.0</v>
      </c>
      <c r="V609" s="203">
        <f>(V355+V381+V387+V370)/V608*PctPerUnit</f>
        <v>0.0</v>
      </c>
      <c r="W609" s="207" t="str">
        <f>IF(X$5=K$5,SUM(Y609:AI609)-SUM(L609:V609),"")</f>
        <v/>
      </c>
      <c r="X609" s="9" t="str">
        <f>LOWER(CtryCode)&amp;".distn."&amp;$A609&amp;IF($B609="","","."&amp;$B609)&amp;IF($C609="","",".dec."&amp;$C609)&amp;"."&amp;X$5</f>
        <v>egy.distn.hrec.p25.dec.urb.2</v>
      </c>
      <c r="Z609" s="203">
        <f>(Z355+Z381+Z387+Z370)/Z608*PctPerUnit</f>
        <v>3.1035373531803843</v>
      </c>
      <c r="AA609" s="203">
        <f>(AA355+AA381+AA387+AA370)/AA608*PctPerUnit</f>
        <v>1.7605435482185565</v>
      </c>
      <c r="AB609" s="203">
        <f>(AB355+AB381+AB387+AB370)/AB608*PctPerUnit</f>
        <v>0.9207209856897633</v>
      </c>
      <c r="AC609" s="203">
        <f>(AC355+AC381+AC387+AC370)/AC608*PctPerUnit</f>
        <v>1.2782286856944098</v>
      </c>
      <c r="AD609" s="203">
        <f>(AD355+AD381+AD387+AD370)/AD608*PctPerUnit</f>
        <v>0.43692670629913305</v>
      </c>
      <c r="AE609" s="203">
        <f>(AE355+AE381+AE387+AE370)/AE608*PctPerUnit</f>
        <v>0.6005840934351274</v>
      </c>
      <c r="AF609" s="203">
        <f>(AF355+AF381+AF387+AF370)/AF608*PctPerUnit</f>
        <v>0.3411695501568728</v>
      </c>
      <c r="AG609" s="203">
        <f>(AG355+AG381+AG387+AG370)/AG608*PctPerUnit</f>
        <v>0.25896907991619</v>
      </c>
      <c r="AH609" s="203">
        <f>(AH355+AH381+AH387+AH370)/AH608*PctPerUnit</f>
        <v>0.18145150340176633</v>
      </c>
      <c r="AI609" s="203">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203">
        <f>M607+M609</f>
        <v>0.0</v>
      </c>
      <c r="N610" s="203">
        <f>N607+N609</f>
        <v>0.0</v>
      </c>
      <c r="O610" s="203">
        <f>O607+O609</f>
        <v>0.0</v>
      </c>
      <c r="P610" s="203">
        <f>P607+P609</f>
        <v>0.0</v>
      </c>
      <c r="Q610" s="203">
        <f>Q607+Q609</f>
        <v>0.0</v>
      </c>
      <c r="R610" s="203">
        <f>R607+R609</f>
        <v>0.0</v>
      </c>
      <c r="S610" s="203">
        <f>S607+S609</f>
        <v>0.0</v>
      </c>
      <c r="T610" s="203">
        <f>T607+T609</f>
        <v>0.0</v>
      </c>
      <c r="U610" s="203">
        <f>U607+U609</f>
        <v>0.0</v>
      </c>
      <c r="V610" s="203">
        <f>V607+V609</f>
        <v>0.0</v>
      </c>
      <c r="W610" s="207" t="str">
        <f>IF(X$5=K$5,SUM(Y610:AI610)-SUM(L610:V610),"")</f>
        <v/>
      </c>
      <c r="X610" s="9" t="str">
        <f>LOWER(CtryCode)&amp;".distn."&amp;$A610&amp;IF($B610="","","."&amp;$B610)&amp;IF($C610="","",".dec."&amp;$C610)&amp;"."&amp;X$5</f>
        <v>egy.distn.hnet.p25.dec.urb.2</v>
      </c>
      <c r="Z610" s="203">
        <f>Z607+Z609</f>
        <v>2.6508543157381785</v>
      </c>
      <c r="AA610" s="203">
        <f>AA607+AA609</f>
        <v>1.323767134710684</v>
      </c>
      <c r="AB610" s="203">
        <f>AB607+AB609</f>
        <v>0.46425897948853234</v>
      </c>
      <c r="AC610" s="203">
        <f>AC607+AC609</f>
        <v>0.8337501385005375</v>
      </c>
      <c r="AD610" s="203">
        <f>AD607+AD609</f>
        <v>-0.012653485463482272</v>
      </c>
      <c r="AE610" s="203">
        <f>AE607+AE609</f>
        <v>0.13962399599885505</v>
      </c>
      <c r="AF610" s="203">
        <f>AF607+AF609</f>
        <v>-0.11995636489842004</v>
      </c>
      <c r="AG610" s="203">
        <f>AG607+AG609</f>
        <v>-0.16905895767285928</v>
      </c>
      <c r="AH610" s="203">
        <f>AH607+AH609</f>
        <v>-0.30138881182430555</v>
      </c>
      <c r="AI610" s="203">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7"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203">
        <f>-SUMPRODUCT(M157:M178,SUMIF(DHHVar,$D$185:$D$206,INDEX(DHHVal,M611,0)))*M$271</f>
        <v>-0.0</v>
      </c>
      <c r="N612" s="203">
        <f>-SUMPRODUCT(N157:N178,SUMIF(DHHVar,$D$185:$D$206,INDEX(DHHVal,N611,0)))*N$271</f>
        <v>-0.0</v>
      </c>
      <c r="O612" s="203">
        <f>-SUMPRODUCT(O157:O178,SUMIF(DHHVar,$D$185:$D$206,INDEX(DHHVal,O611,0)))*O$271</f>
        <v>-0.0</v>
      </c>
      <c r="P612" s="203">
        <f>-SUMPRODUCT(P157:P178,SUMIF(DHHVar,$D$185:$D$206,INDEX(DHHVal,P611,0)))*P$271</f>
        <v>-0.0</v>
      </c>
      <c r="Q612" s="203">
        <f>-SUMPRODUCT(Q157:Q178,SUMIF(DHHVar,$D$185:$D$206,INDEX(DHHVal,Q611,0)))*Q$271</f>
        <v>-0.0</v>
      </c>
      <c r="R612" s="203">
        <f>-SUMPRODUCT(R157:R178,SUMIF(DHHVar,$D$185:$D$206,INDEX(DHHVal,R611,0)))*R$271</f>
        <v>-0.0</v>
      </c>
      <c r="S612" s="203">
        <f>-SUMPRODUCT(S157:S178,SUMIF(DHHVar,$D$185:$D$206,INDEX(DHHVal,S611,0)))*S$271</f>
        <v>-0.0</v>
      </c>
      <c r="T612" s="203">
        <f>-SUMPRODUCT(T157:T178,SUMIF(DHHVar,$D$185:$D$206,INDEX(DHHVal,T611,0)))*T$271</f>
        <v>-0.0</v>
      </c>
      <c r="U612" s="203">
        <f>-SUMPRODUCT(U157:U178,SUMIF(DHHVar,$D$185:$D$206,INDEX(DHHVal,U611,0)))*U$271</f>
        <v>-0.0</v>
      </c>
      <c r="V612" s="203">
        <f>-SUMPRODUCT(V157:V178,SUMIF(DHHVar,$D$185:$D$206,INDEX(DHHVal,V611,0)))*V$271</f>
        <v>-0.0</v>
      </c>
      <c r="W612" s="207" t="str">
        <f>IF(X$5=K$5,SUM(Y612:AI612)-SUM(L612:V612),"")</f>
        <v/>
      </c>
      <c r="X612" s="9" t="str">
        <f>LOWER(CtryCode)&amp;".distn."&amp;$A612&amp;IF($B612="","","."&amp;$B612)&amp;IF($C612="","",".dec."&amp;$C612)&amp;"."&amp;X$5</f>
        <v>egy.distn.htef.p75.dec.urb.2</v>
      </c>
      <c r="Z612" s="203">
        <f>-SUMPRODUCT(Z157:Z178,SUMIF(DHHVar,$D$185:$D$206,INDEX(DHHVal,Z611,0)))*Z$271</f>
        <v>-2.2825671412430215</v>
      </c>
      <c r="AA612" s="203">
        <f>-SUMPRODUCT(AA157:AA178,SUMIF(DHHVar,$D$185:$D$206,INDEX(DHHVal,AA611,0)))*AA$271</f>
        <v>-2.060955313096418</v>
      </c>
      <c r="AB612" s="203">
        <f>-SUMPRODUCT(AB157:AB178,SUMIF(DHHVar,$D$185:$D$206,INDEX(DHHVal,AB611,0)))*AB$271</f>
        <v>-1.9487856266742154</v>
      </c>
      <c r="AC612" s="203">
        <f>-SUMPRODUCT(AC157:AC178,SUMIF(DHHVar,$D$185:$D$206,INDEX(DHHVal,AC611,0)))*AC$271</f>
        <v>-1.8820266884874857</v>
      </c>
      <c r="AD612" s="203">
        <f>-SUMPRODUCT(AD157:AD178,SUMIF(DHHVar,$D$185:$D$206,INDEX(DHHVal,AD611,0)))*AD$271</f>
        <v>-1.9031925121932618</v>
      </c>
      <c r="AE612" s="203">
        <f>-SUMPRODUCT(AE157:AE178,SUMIF(DHHVar,$D$185:$D$206,INDEX(DHHVal,AE611,0)))*AE$271</f>
        <v>-1.7304676738499951</v>
      </c>
      <c r="AF612" s="203">
        <f>-SUMPRODUCT(AF157:AF178,SUMIF(DHHVar,$D$185:$D$206,INDEX(DHHVal,AF611,0)))*AF$271</f>
        <v>-1.8077007214801903</v>
      </c>
      <c r="AG612" s="203">
        <f>-SUMPRODUCT(AG157:AG178,SUMIF(DHHVar,$D$185:$D$206,INDEX(DHHVal,AG611,0)))*AG$271</f>
        <v>-1.7314435775807921</v>
      </c>
      <c r="AH612" s="203">
        <f>-SUMPRODUCT(AH157:AH178,SUMIF(DHHVar,$D$185:$D$206,INDEX(DHHVal,AH611,0)))*AH$271</f>
        <v>-1.7008997676042907</v>
      </c>
      <c r="AI612" s="203">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7"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203">
        <f>(M355+M381+M387+M370)/M613*PctPerUnit</f>
        <v>0.0</v>
      </c>
      <c r="N614" s="203">
        <f>(N355+N381+N387+N370)/N613*PctPerUnit</f>
        <v>0.0</v>
      </c>
      <c r="O614" s="203">
        <f>(O355+O381+O387+O370)/O613*PctPerUnit</f>
        <v>0.0</v>
      </c>
      <c r="P614" s="203">
        <f>(P355+P381+P387+P370)/P613*PctPerUnit</f>
        <v>0.0</v>
      </c>
      <c r="Q614" s="203">
        <f>(Q355+Q381+Q387+Q370)/Q613*PctPerUnit</f>
        <v>0.0</v>
      </c>
      <c r="R614" s="203">
        <f>(R355+R381+R387+R370)/R613*PctPerUnit</f>
        <v>0.0</v>
      </c>
      <c r="S614" s="203">
        <f>(S355+S381+S387+S370)/S613*PctPerUnit</f>
        <v>0.0</v>
      </c>
      <c r="T614" s="203">
        <f>(T355+T381+T387+T370)/T613*PctPerUnit</f>
        <v>0.0</v>
      </c>
      <c r="U614" s="203">
        <f>(U355+U381+U387+U370)/U613*PctPerUnit</f>
        <v>0.0</v>
      </c>
      <c r="V614" s="203">
        <f>(V355+V381+V387+V370)/V613*PctPerUnit</f>
        <v>0.0</v>
      </c>
      <c r="W614" s="207" t="str">
        <f>IF(X$5=K$5,SUM(Y614:AI614)-SUM(L614:V614),"")</f>
        <v/>
      </c>
      <c r="X614" s="9" t="str">
        <f>LOWER(CtryCode)&amp;".distn."&amp;$A614&amp;IF($B614="","","."&amp;$B614)&amp;IF($C614="","",".dec."&amp;$C614)&amp;"."&amp;X$5</f>
        <v>egy.distn.hrec.p75.dec.urb.2</v>
      </c>
      <c r="Z614" s="203">
        <f>(Z355+Z381+Z387+Z370)/Z613*PctPerUnit</f>
        <v>2.3349764126718906</v>
      </c>
      <c r="AA614" s="203">
        <f>(AA355+AA381+AA387+AA370)/AA613*PctPerUnit</f>
        <v>1.4898438708567225</v>
      </c>
      <c r="AB614" s="203">
        <f>(AB355+AB381+AB387+AB370)/AB613*PctPerUnit</f>
        <v>0.784305350017357</v>
      </c>
      <c r="AC614" s="203">
        <f>(AC355+AC381+AC387+AC370)/AC613*PctPerUnit</f>
        <v>1.2249552613293166</v>
      </c>
      <c r="AD614" s="203">
        <f>(AD355+AD381+AD387+AD370)/AD613*PctPerUnit</f>
        <v>0.3604042783441356</v>
      </c>
      <c r="AE614" s="203">
        <f>(AE355+AE381+AE387+AE370)/AE613*PctPerUnit</f>
        <v>0.5069433907669831</v>
      </c>
      <c r="AF614" s="203">
        <f>(AF355+AF381+AF387+AF370)/AF613*PctPerUnit</f>
        <v>0.31167186548003467</v>
      </c>
      <c r="AG614" s="203">
        <f>(AG355+AG381+AG387+AG370)/AG613*PctPerUnit</f>
        <v>0.19056723286403768</v>
      </c>
      <c r="AH614" s="203">
        <f>(AH355+AH381+AH387+AH370)/AH613*PctPerUnit</f>
        <v>0.14837532510729487</v>
      </c>
      <c r="AI614" s="203">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203">
        <f>M612+M614</f>
        <v>0.0</v>
      </c>
      <c r="N615" s="203">
        <f>N612+N614</f>
        <v>0.0</v>
      </c>
      <c r="O615" s="203">
        <f>O612+O614</f>
        <v>0.0</v>
      </c>
      <c r="P615" s="203">
        <f>P612+P614</f>
        <v>0.0</v>
      </c>
      <c r="Q615" s="203">
        <f>Q612+Q614</f>
        <v>0.0</v>
      </c>
      <c r="R615" s="203">
        <f>R612+R614</f>
        <v>0.0</v>
      </c>
      <c r="S615" s="203">
        <f>S612+S614</f>
        <v>0.0</v>
      </c>
      <c r="T615" s="203">
        <f>T612+T614</f>
        <v>0.0</v>
      </c>
      <c r="U615" s="203">
        <f>U612+U614</f>
        <v>0.0</v>
      </c>
      <c r="V615" s="203">
        <f>V612+V614</f>
        <v>0.0</v>
      </c>
      <c r="W615" s="207" t="str">
        <f>IF(X$5=K$5,SUM(Y615:AI615)-SUM(L615:V615),"")</f>
        <v/>
      </c>
      <c r="X615" s="9" t="str">
        <f>LOWER(CtryCode)&amp;".distn."&amp;$A615&amp;IF($B615="","","."&amp;$B615)&amp;IF($C615="","",".dec."&amp;$C615)&amp;"."&amp;X$5</f>
        <v>egy.distn.hnet.p75.dec.urb.2</v>
      </c>
      <c r="Z615" s="203">
        <f>Z612+Z614</f>
        <v>0.052409271428869086</v>
      </c>
      <c r="AA615" s="203">
        <f>AA612+AA614</f>
        <v>-0.5711114422396955</v>
      </c>
      <c r="AB615" s="203">
        <f>AB612+AB614</f>
        <v>-1.1644802766568585</v>
      </c>
      <c r="AC615" s="203">
        <f>AC612+AC614</f>
        <v>-0.657071427158169</v>
      </c>
      <c r="AD615" s="203">
        <f>AD612+AD614</f>
        <v>-1.5427882338491261</v>
      </c>
      <c r="AE615" s="203">
        <f>AE612+AE614</f>
        <v>-1.223524283083012</v>
      </c>
      <c r="AF615" s="203">
        <f>AF612+AF614</f>
        <v>-1.4960288560001556</v>
      </c>
      <c r="AG615" s="203">
        <f>AG612+AG614</f>
        <v>-1.5408763447167544</v>
      </c>
      <c r="AH615" s="203">
        <f>AH612+AH614</f>
        <v>-1.552524442496996</v>
      </c>
      <c r="AI615" s="203">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7"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203">
        <f>-SUMPRODUCT(M157:M178,SUMIF(DHHVar,$D$185:$D$206,INDEX(DHHVal,M616,0)))*M$271</f>
        <v>-0.0</v>
      </c>
      <c r="N617" s="203">
        <f>-SUMPRODUCT(N157:N178,SUMIF(DHHVar,$D$185:$D$206,INDEX(DHHVal,N616,0)))*N$271</f>
        <v>-0.0</v>
      </c>
      <c r="O617" s="203">
        <f>-SUMPRODUCT(O157:O178,SUMIF(DHHVar,$D$185:$D$206,INDEX(DHHVal,O616,0)))*O$271</f>
        <v>-0.0</v>
      </c>
      <c r="P617" s="203">
        <f>-SUMPRODUCT(P157:P178,SUMIF(DHHVar,$D$185:$D$206,INDEX(DHHVal,P616,0)))*P$271</f>
        <v>-0.0</v>
      </c>
      <c r="Q617" s="203">
        <f>-SUMPRODUCT(Q157:Q178,SUMIF(DHHVar,$D$185:$D$206,INDEX(DHHVal,Q616,0)))*Q$271</f>
        <v>-0.0</v>
      </c>
      <c r="R617" s="203">
        <f>-SUMPRODUCT(R157:R178,SUMIF(DHHVar,$D$185:$D$206,INDEX(DHHVal,R616,0)))*R$271</f>
        <v>-0.0</v>
      </c>
      <c r="S617" s="203">
        <f>-SUMPRODUCT(S157:S178,SUMIF(DHHVar,$D$185:$D$206,INDEX(DHHVal,S616,0)))*S$271</f>
        <v>-0.0</v>
      </c>
      <c r="T617" s="203">
        <f>-SUMPRODUCT(T157:T178,SUMIF(DHHVar,$D$185:$D$206,INDEX(DHHVal,T616,0)))*T$271</f>
        <v>-0.0</v>
      </c>
      <c r="U617" s="203">
        <f>-SUMPRODUCT(U157:U178,SUMIF(DHHVar,$D$185:$D$206,INDEX(DHHVal,U616,0)))*U$271</f>
        <v>-0.0</v>
      </c>
      <c r="V617" s="203">
        <f>-SUMPRODUCT(V157:V178,SUMIF(DHHVar,$D$185:$D$206,INDEX(DHHVal,V616,0)))*V$271</f>
        <v>-0.0</v>
      </c>
      <c r="W617" s="207" t="str">
        <f>IF(X$5=K$5,SUM(Y617:AI617)-SUM(L617:V617),"")</f>
        <v/>
      </c>
      <c r="X617" s="9" t="str">
        <f>LOWER(CtryCode)&amp;".distn."&amp;$A617&amp;IF($B617="","","."&amp;$B617)&amp;IF($C617="","",".dec."&amp;$C617)&amp;"."&amp;X$5</f>
        <v>egy.distn.htef.p25.dec.rur.2</v>
      </c>
      <c r="Z617" s="203">
        <f>-SUMPRODUCT(Z157:Z178,SUMIF(DHHVar,$D$185:$D$206,INDEX(DHHVal,Z616,0)))*Z$271</f>
        <v>-1.26403923575909</v>
      </c>
      <c r="AA617" s="203">
        <f>-SUMPRODUCT(AA157:AA178,SUMIF(DHHVar,$D$185:$D$206,INDEX(DHHVal,AA616,0)))*AA$271</f>
        <v>-1.163545151875409</v>
      </c>
      <c r="AB617" s="203">
        <f>-SUMPRODUCT(AB157:AB178,SUMIF(DHHVar,$D$185:$D$206,INDEX(DHHVal,AB616,0)))*AB$271</f>
        <v>-1.0503051016975322</v>
      </c>
      <c r="AC617" s="203">
        <f>-SUMPRODUCT(AC157:AC178,SUMIF(DHHVar,$D$185:$D$206,INDEX(DHHVal,AC616,0)))*AC$271</f>
        <v>-1.0148674317409694</v>
      </c>
      <c r="AD617" s="203">
        <f>-SUMPRODUCT(AD157:AD178,SUMIF(DHHVar,$D$185:$D$206,INDEX(DHHVal,AD616,0)))*AD$271</f>
        <v>-0.9547558965331614</v>
      </c>
      <c r="AE617" s="203">
        <f>-SUMPRODUCT(AE157:AE178,SUMIF(DHHVar,$D$185:$D$206,INDEX(DHHVal,AE616,0)))*AE$271</f>
        <v>-0.9765515765451622</v>
      </c>
      <c r="AF617" s="203">
        <f>-SUMPRODUCT(AF157:AF178,SUMIF(DHHVar,$D$185:$D$206,INDEX(DHHVal,AF616,0)))*AF$271</f>
        <v>-0.8819623936189255</v>
      </c>
      <c r="AG617" s="203">
        <f>-SUMPRODUCT(AG157:AG178,SUMIF(DHHVar,$D$185:$D$206,INDEX(DHHVal,AG616,0)))*AG$271</f>
        <v>-0.9154003501832957</v>
      </c>
      <c r="AH617" s="203">
        <f>-SUMPRODUCT(AH157:AH178,SUMIF(DHHVar,$D$185:$D$206,INDEX(DHHVal,AH616,0)))*AH$271</f>
        <v>-0.9158744466748465</v>
      </c>
      <c r="AI617" s="203">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7"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203">
        <f>(M355+M382+M387+M370)/M618*PctPerUnit</f>
        <v>0.0</v>
      </c>
      <c r="N619" s="203">
        <f>(N355+N382+N387+N370)/N618*PctPerUnit</f>
        <v>0.0</v>
      </c>
      <c r="O619" s="203">
        <f>(O355+O382+O387+O370)/O618*PctPerUnit</f>
        <v>0.0</v>
      </c>
      <c r="P619" s="203">
        <f>(P355+P382+P387+P370)/P618*PctPerUnit</f>
        <v>0.0</v>
      </c>
      <c r="Q619" s="203">
        <f>(Q355+Q382+Q387+Q370)/Q618*PctPerUnit</f>
        <v>0.0</v>
      </c>
      <c r="R619" s="203">
        <f>(R355+R382+R387+R370)/R618*PctPerUnit</f>
        <v>0.0</v>
      </c>
      <c r="S619" s="203">
        <f>(S355+S382+S387+S370)/S618*PctPerUnit</f>
        <v>0.0</v>
      </c>
      <c r="T619" s="203">
        <f>(T355+T382+T387+T370)/T618*PctPerUnit</f>
        <v>0.0</v>
      </c>
      <c r="U619" s="203">
        <f>(U355+U382+U387+U370)/U618*PctPerUnit</f>
        <v>0.0</v>
      </c>
      <c r="V619" s="203">
        <f>(V355+V382+V387+V370)/V618*PctPerUnit</f>
        <v>0.0</v>
      </c>
      <c r="W619" s="207" t="str">
        <f>IF(X$5=K$5,SUM(Y619:AI619)-SUM(L619:V619),"")</f>
        <v/>
      </c>
      <c r="X619" s="9" t="str">
        <f>LOWER(CtryCode)&amp;".distn."&amp;$A619&amp;IF($B619="","","."&amp;$B619)&amp;IF($C619="","",".dec."&amp;$C619)&amp;"."&amp;X$5</f>
        <v>egy.distn.hrec.p25.dec.rur.2</v>
      </c>
      <c r="Z619" s="203">
        <f>(Z355+Z382+Z387+Z370)/Z618*PctPerUnit</f>
        <v>5.596392079028478</v>
      </c>
      <c r="AA619" s="203">
        <f>(AA355+AA382+AA387+AA370)/AA618*PctPerUnit</f>
        <v>3.636161038077935</v>
      </c>
      <c r="AB619" s="203">
        <f>(AB355+AB382+AB387+AB370)/AB618*PctPerUnit</f>
        <v>2.6665825003628236</v>
      </c>
      <c r="AC619" s="203">
        <f>(AC355+AC382+AC387+AC370)/AC618*PctPerUnit</f>
        <v>2.119781161881484</v>
      </c>
      <c r="AD619" s="203">
        <f>(AD355+AD382+AD387+AD370)/AD618*PctPerUnit</f>
        <v>1.1175651824748543</v>
      </c>
      <c r="AE619" s="203">
        <f>(AE355+AE382+AE387+AE370)/AE618*PctPerUnit</f>
        <v>1.195646000714552</v>
      </c>
      <c r="AF619" s="203">
        <f>(AF355+AF382+AF387+AF370)/AF618*PctPerUnit</f>
        <v>0.9380152551807596</v>
      </c>
      <c r="AG619" s="203">
        <f>(AG355+AG382+AG387+AG370)/AG618*PctPerUnit</f>
        <v>0.9196978422160501</v>
      </c>
      <c r="AH619" s="203">
        <f>(AH355+AH382+AH387+AH370)/AH618*PctPerUnit</f>
        <v>0.762055873320254</v>
      </c>
      <c r="AI619" s="203">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203">
        <f>M617+M619</f>
        <v>0.0</v>
      </c>
      <c r="N620" s="203">
        <f>N617+N619</f>
        <v>0.0</v>
      </c>
      <c r="O620" s="203">
        <f>O617+O619</f>
        <v>0.0</v>
      </c>
      <c r="P620" s="203">
        <f>P617+P619</f>
        <v>0.0</v>
      </c>
      <c r="Q620" s="203">
        <f>Q617+Q619</f>
        <v>0.0</v>
      </c>
      <c r="R620" s="203">
        <f>R617+R619</f>
        <v>0.0</v>
      </c>
      <c r="S620" s="203">
        <f>S617+S619</f>
        <v>0.0</v>
      </c>
      <c r="T620" s="203">
        <f>T617+T619</f>
        <v>0.0</v>
      </c>
      <c r="U620" s="203">
        <f>U617+U619</f>
        <v>0.0</v>
      </c>
      <c r="V620" s="203">
        <f>V617+V619</f>
        <v>0.0</v>
      </c>
      <c r="W620" s="207" t="str">
        <f>IF(X$5=K$5,SUM(Y620:AI620)-SUM(L620:V620),"")</f>
        <v/>
      </c>
      <c r="X620" s="9" t="str">
        <f>LOWER(CtryCode)&amp;".distn."&amp;$A620&amp;IF($B620="","","."&amp;$B620)&amp;IF($C620="","",".dec."&amp;$C620)&amp;"."&amp;X$5</f>
        <v>egy.distn.hnet.p25.dec.rur.2</v>
      </c>
      <c r="Z620" s="203">
        <f>Z617+Z619</f>
        <v>4.332352843269388</v>
      </c>
      <c r="AA620" s="203">
        <f>AA617+AA619</f>
        <v>2.472615886202526</v>
      </c>
      <c r="AB620" s="203">
        <f>AB617+AB619</f>
        <v>1.6162773986652914</v>
      </c>
      <c r="AC620" s="203">
        <f>AC617+AC619</f>
        <v>1.1049137301405145</v>
      </c>
      <c r="AD620" s="203">
        <f>AD617+AD619</f>
        <v>0.16280928594169286</v>
      </c>
      <c r="AE620" s="203">
        <f>AE617+AE619</f>
        <v>0.21909442416938973</v>
      </c>
      <c r="AF620" s="203">
        <f>AF617+AF619</f>
        <v>0.05605286156183409</v>
      </c>
      <c r="AG620" s="203">
        <f>AG617+AG619</f>
        <v>0.004297492032754424</v>
      </c>
      <c r="AH620" s="203">
        <f>AH617+AH619</f>
        <v>-0.15381857335459248</v>
      </c>
      <c r="AI620" s="203">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7"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203">
        <f>-SUMPRODUCT(M157:M178,SUMIF(DHHVar,$D$185:$D$206,INDEX(DHHVal,M621,0)))*M$271</f>
        <v>-0.0</v>
      </c>
      <c r="N622" s="203">
        <f>-SUMPRODUCT(N157:N178,SUMIF(DHHVar,$D$185:$D$206,INDEX(DHHVal,N621,0)))*N$271</f>
        <v>-0.0</v>
      </c>
      <c r="O622" s="203">
        <f>-SUMPRODUCT(O157:O178,SUMIF(DHHVar,$D$185:$D$206,INDEX(DHHVal,O621,0)))*O$271</f>
        <v>-0.0</v>
      </c>
      <c r="P622" s="203">
        <f>-SUMPRODUCT(P157:P178,SUMIF(DHHVar,$D$185:$D$206,INDEX(DHHVal,P621,0)))*P$271</f>
        <v>-0.0</v>
      </c>
      <c r="Q622" s="203">
        <f>-SUMPRODUCT(Q157:Q178,SUMIF(DHHVar,$D$185:$D$206,INDEX(DHHVal,Q621,0)))*Q$271</f>
        <v>-0.0</v>
      </c>
      <c r="R622" s="203">
        <f>-SUMPRODUCT(R157:R178,SUMIF(DHHVar,$D$185:$D$206,INDEX(DHHVal,R621,0)))*R$271</f>
        <v>-0.0</v>
      </c>
      <c r="S622" s="203">
        <f>-SUMPRODUCT(S157:S178,SUMIF(DHHVar,$D$185:$D$206,INDEX(DHHVal,S621,0)))*S$271</f>
        <v>-0.0</v>
      </c>
      <c r="T622" s="203">
        <f>-SUMPRODUCT(T157:T178,SUMIF(DHHVar,$D$185:$D$206,INDEX(DHHVal,T621,0)))*T$271</f>
        <v>-0.0</v>
      </c>
      <c r="U622" s="203">
        <f>-SUMPRODUCT(U157:U178,SUMIF(DHHVar,$D$185:$D$206,INDEX(DHHVal,U621,0)))*U$271</f>
        <v>-0.0</v>
      </c>
      <c r="V622" s="203">
        <f>-SUMPRODUCT(V157:V178,SUMIF(DHHVar,$D$185:$D$206,INDEX(DHHVal,V621,0)))*V$271</f>
        <v>-0.0</v>
      </c>
      <c r="W622" s="207" t="str">
        <f>IF(X$5=K$5,SUM(Y622:AI622)-SUM(L622:V622),"")</f>
        <v/>
      </c>
      <c r="X622" s="9" t="str">
        <f>LOWER(CtryCode)&amp;".distn."&amp;$A622&amp;IF($B622="","","."&amp;$B622)&amp;IF($C622="","",".dec."&amp;$C622)&amp;"."&amp;X$5</f>
        <v>egy.distn.htef.p75.dec.rur.2</v>
      </c>
      <c r="Z622" s="203">
        <f>-SUMPRODUCT(Z157:Z178,SUMIF(DHHVar,$D$185:$D$206,INDEX(DHHVal,Z621,0)))*Z$271</f>
        <v>-2.106669332926427</v>
      </c>
      <c r="AA622" s="203">
        <f>-SUMPRODUCT(AA157:AA178,SUMIF(DHHVar,$D$185:$D$206,INDEX(DHHVal,AA621,0)))*AA$271</f>
        <v>-1.8409053534815052</v>
      </c>
      <c r="AB622" s="203">
        <f>-SUMPRODUCT(AB157:AB178,SUMIF(DHHVar,$D$185:$D$206,INDEX(DHHVal,AB621,0)))*AB$271</f>
        <v>-1.7590009359008913</v>
      </c>
      <c r="AC622" s="203">
        <f>-SUMPRODUCT(AC157:AC178,SUMIF(DHHVar,$D$185:$D$206,INDEX(DHHVal,AC621,0)))*AC$271</f>
        <v>-1.7214026614697948</v>
      </c>
      <c r="AD622" s="203">
        <f>-SUMPRODUCT(AD157:AD178,SUMIF(DHHVar,$D$185:$D$206,INDEX(DHHVal,AD621,0)))*AD$271</f>
        <v>-1.6119802769110665</v>
      </c>
      <c r="AE622" s="203">
        <f>-SUMPRODUCT(AE157:AE178,SUMIF(DHHVar,$D$185:$D$206,INDEX(DHHVal,AE621,0)))*AE$271</f>
        <v>-1.6261151202127957</v>
      </c>
      <c r="AF622" s="203">
        <f>-SUMPRODUCT(AF157:AF178,SUMIF(DHHVar,$D$185:$D$206,INDEX(DHHVal,AF621,0)))*AF$271</f>
        <v>-1.664344766588003</v>
      </c>
      <c r="AG622" s="203">
        <f>-SUMPRODUCT(AG157:AG178,SUMIF(DHHVar,$D$185:$D$206,INDEX(DHHVal,AG621,0)))*AG$271</f>
        <v>-1.7274176619138224</v>
      </c>
      <c r="AH622" s="203">
        <f>-SUMPRODUCT(AH157:AH178,SUMIF(DHHVar,$D$185:$D$206,INDEX(DHHVal,AH621,0)))*AH$271</f>
        <v>-1.7007455656856025</v>
      </c>
      <c r="AI622" s="203">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7"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203">
        <f>(M355+M382+M387+M370)/M623*PctPerUnit</f>
        <v>0.0</v>
      </c>
      <c r="N624" s="203">
        <f>(N355+N382+N387+N370)/N623*PctPerUnit</f>
        <v>0.0</v>
      </c>
      <c r="O624" s="203">
        <f>(O355+O382+O387+O370)/O623*PctPerUnit</f>
        <v>0.0</v>
      </c>
      <c r="P624" s="203">
        <f>(P355+P382+P387+P370)/P623*PctPerUnit</f>
        <v>0.0</v>
      </c>
      <c r="Q624" s="203">
        <f>(Q355+Q382+Q387+Q370)/Q623*PctPerUnit</f>
        <v>0.0</v>
      </c>
      <c r="R624" s="203">
        <f>(R355+R382+R387+R370)/R623*PctPerUnit</f>
        <v>0.0</v>
      </c>
      <c r="S624" s="203">
        <f>(S355+S382+S387+S370)/S623*PctPerUnit</f>
        <v>0.0</v>
      </c>
      <c r="T624" s="203">
        <f>(T355+T382+T387+T370)/T623*PctPerUnit</f>
        <v>0.0</v>
      </c>
      <c r="U624" s="203">
        <f>(U355+U382+U387+U370)/U623*PctPerUnit</f>
        <v>0.0</v>
      </c>
      <c r="V624" s="203">
        <f>(V355+V382+V387+V370)/V623*PctPerUnit</f>
        <v>0.0</v>
      </c>
      <c r="W624" s="207" t="str">
        <f>IF(X$5=K$5,SUM(Y624:AI624)-SUM(L624:V624),"")</f>
        <v/>
      </c>
      <c r="X624" s="9" t="str">
        <f>LOWER(CtryCode)&amp;".distn."&amp;$A624&amp;IF($B624="","","."&amp;$B624)&amp;IF($C624="","",".dec."&amp;$C624)&amp;"."&amp;X$5</f>
        <v>egy.distn.hrec.p75.dec.rur.2</v>
      </c>
      <c r="Z624" s="203">
        <f>(Z355+Z382+Z387+Z370)/Z623*PctPerUnit</f>
        <v>4.4599621989892135</v>
      </c>
      <c r="AA624" s="203">
        <f>(AA355+AA382+AA387+AA370)/AA623*PctPerUnit</f>
        <v>3.4606073769684933</v>
      </c>
      <c r="AB624" s="203">
        <f>(AB355+AB382+AB387+AB370)/AB623*PctPerUnit</f>
        <v>2.5984777900748592</v>
      </c>
      <c r="AC624" s="203">
        <f>(AC355+AC382+AC387+AC370)/AC623*PctPerUnit</f>
        <v>1.9156577209157095</v>
      </c>
      <c r="AD624" s="203">
        <f>(AD355+AD382+AD387+AD370)/AD623*PctPerUnit</f>
        <v>1.070774865435579</v>
      </c>
      <c r="AE624" s="203">
        <f>(AE355+AE382+AE387+AE370)/AE623*PctPerUnit</f>
        <v>1.1146792502963405</v>
      </c>
      <c r="AF624" s="203">
        <f>(AF355+AF382+AF387+AF370)/AF623*PctPerUnit</f>
        <v>0.8401985718629018</v>
      </c>
      <c r="AG624" s="203">
        <f>(AG355+AG382+AG387+AG370)/AG623*PctPerUnit</f>
        <v>0.7992029780915009</v>
      </c>
      <c r="AH624" s="203">
        <f>(AH355+AH382+AH387+AH370)/AH623*PctPerUnit</f>
        <v>0.7268937445533904</v>
      </c>
      <c r="AI624" s="203">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203">
        <f>M622+M624</f>
        <v>0.0</v>
      </c>
      <c r="N625" s="203">
        <f>N622+N624</f>
        <v>0.0</v>
      </c>
      <c r="O625" s="203">
        <f>O622+O624</f>
        <v>0.0</v>
      </c>
      <c r="P625" s="203">
        <f>P622+P624</f>
        <v>0.0</v>
      </c>
      <c r="Q625" s="203">
        <f>Q622+Q624</f>
        <v>0.0</v>
      </c>
      <c r="R625" s="203">
        <f>R622+R624</f>
        <v>0.0</v>
      </c>
      <c r="S625" s="203">
        <f>S622+S624</f>
        <v>0.0</v>
      </c>
      <c r="T625" s="203">
        <f>T622+T624</f>
        <v>0.0</v>
      </c>
      <c r="U625" s="203">
        <f>U622+U624</f>
        <v>0.0</v>
      </c>
      <c r="V625" s="203">
        <f>V622+V624</f>
        <v>0.0</v>
      </c>
      <c r="W625" s="207" t="str">
        <f>IF(X$5=K$5,SUM(Y625:AI625)-SUM(L625:V625),"")</f>
        <v/>
      </c>
      <c r="X625" s="9" t="str">
        <f>LOWER(CtryCode)&amp;".distn."&amp;$A625&amp;IF($B625="","","."&amp;$B625)&amp;IF($C625="","",".dec."&amp;$C625)&amp;"."&amp;X$5</f>
        <v>egy.distn.hnet.p75.dec.rur.2</v>
      </c>
      <c r="Z625" s="203">
        <f>Z622+Z624</f>
        <v>2.3532928660627865</v>
      </c>
      <c r="AA625" s="203">
        <f>AA622+AA624</f>
        <v>1.619702023486988</v>
      </c>
      <c r="AB625" s="203">
        <f>AB622+AB624</f>
        <v>0.8394768541739679</v>
      </c>
      <c r="AC625" s="203">
        <f>AC622+AC624</f>
        <v>0.1942550594459147</v>
      </c>
      <c r="AD625" s="203">
        <f>AD622+AD624</f>
        <v>-0.5412054114754874</v>
      </c>
      <c r="AE625" s="203">
        <f>AE622+AE624</f>
        <v>-0.5114358699164552</v>
      </c>
      <c r="AF625" s="203">
        <f>AF622+AF624</f>
        <v>-0.8241461947251011</v>
      </c>
      <c r="AG625" s="203">
        <f>AG622+AG624</f>
        <v>-0.9282146838223215</v>
      </c>
      <c r="AH625" s="203">
        <f>AH622+AH624</f>
        <v>-0.9738518211322121</v>
      </c>
      <c r="AI625" s="203">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7"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7"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7"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7"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7"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7"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7"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7">
        <f>IF(INDEX(DSecFuel,$D638),0,MMULT(INDEX(DSecLeon,$D638,0),L$106:L$110))</f>
        <v>0.0</v>
      </c>
      <c r="M638" s="38">
        <f>L638</f>
        <v>0.0</v>
      </c>
      <c r="N638" s="38">
        <f>M638</f>
        <v>0.0</v>
      </c>
      <c r="O638" s="38">
        <f>N638</f>
        <v>0.0</v>
      </c>
      <c r="P638" s="38">
        <f>O638</f>
        <v>0.0</v>
      </c>
      <c r="Q638" s="38">
        <f>P638</f>
        <v>0.0</v>
      </c>
      <c r="R638" s="38">
        <f>Q638</f>
        <v>0.0</v>
      </c>
      <c r="S638" s="38">
        <f>R638</f>
        <v>0.0</v>
      </c>
      <c r="T638" s="38">
        <f>S638</f>
        <v>0.0</v>
      </c>
      <c r="U638" s="38">
        <f>T638</f>
        <v>0.0</v>
      </c>
      <c r="V638" s="38">
        <f>U638</f>
        <v>0.0</v>
      </c>
      <c r="W638" s="207" t="str">
        <f>IF(X$5=K$5,SUM(Y638:AI638)-SUM(L638:V638),"")</f>
        <v/>
      </c>
      <c r="X638" s="9" t="str">
        <f>LOWER(CtryCode)&amp;".distn."&amp;$A638&amp;IF($B638="","","."&amp;$B638)&amp;IF($C638="","",".dec."&amp;$C638)&amp;"."&amp;X$5</f>
        <v>egy.distn.dps.afs.2</v>
      </c>
      <c r="Y638" s="37">
        <f>IF(INDEX(DSecFuel,$D638),0,MMULT(INDEX(DSecLeon,$D638,0),Y$106:Y$110))</f>
        <v>0.0008109578191410374</v>
      </c>
      <c r="Z638" s="38">
        <f>Y638</f>
        <v>0.0008109578191410374</v>
      </c>
      <c r="AA638" s="38">
        <f>Z638</f>
        <v>0.0008109578191410374</v>
      </c>
      <c r="AB638" s="38">
        <f>AA638</f>
        <v>0.0008109578191410374</v>
      </c>
      <c r="AC638" s="38">
        <f>AB638</f>
        <v>0.0008109578191410374</v>
      </c>
      <c r="AD638" s="38">
        <f>AC638</f>
        <v>0.0008109578191410374</v>
      </c>
      <c r="AE638" s="38">
        <f>AD638</f>
        <v>0.0008109578191410374</v>
      </c>
      <c r="AF638" s="38">
        <f>AE638</f>
        <v>0.0008109578191410374</v>
      </c>
      <c r="AG638" s="38">
        <f>AF638</f>
        <v>0.0008109578191410374</v>
      </c>
      <c r="AH638" s="38">
        <f>AG638</f>
        <v>0.0008109578191410374</v>
      </c>
      <c r="AI638" s="38">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7">
        <f>IF(INDEX(DSecFuel,$D639),0,MMULT(INDEX(DSecLeon,$D639,0),L$106:L$110))</f>
        <v>0.0</v>
      </c>
      <c r="M639" s="38">
        <f>L639</f>
        <v>0.0</v>
      </c>
      <c r="N639" s="38">
        <f>M639</f>
        <v>0.0</v>
      </c>
      <c r="O639" s="38">
        <f>N639</f>
        <v>0.0</v>
      </c>
      <c r="P639" s="38">
        <f>O639</f>
        <v>0.0</v>
      </c>
      <c r="Q639" s="38">
        <f>P639</f>
        <v>0.0</v>
      </c>
      <c r="R639" s="38">
        <f>Q639</f>
        <v>0.0</v>
      </c>
      <c r="S639" s="38">
        <f>R639</f>
        <v>0.0</v>
      </c>
      <c r="T639" s="38">
        <f>S639</f>
        <v>0.0</v>
      </c>
      <c r="U639" s="38">
        <f>T639</f>
        <v>0.0</v>
      </c>
      <c r="V639" s="38">
        <f>U639</f>
        <v>0.0</v>
      </c>
      <c r="W639" s="207" t="str">
        <f>IF(X$5=K$5,SUM(Y639:AI639)-SUM(L639:V639),"")</f>
        <v/>
      </c>
      <c r="X639" s="9" t="str">
        <f>LOWER(CtryCode)&amp;".distn."&amp;$A639&amp;IF($B639="","","."&amp;$B639)&amp;IF($C639="","",".dec."&amp;$C639)&amp;"."&amp;X$5</f>
        <v>egy.distn.dps.atp.2</v>
      </c>
      <c r="Y639" s="37">
        <f>IF(INDEX(DSecFuel,$D639),0,MMULT(INDEX(DSecLeon,$D639,0),Y$106:Y$110))</f>
        <v>0.007945517124091769</v>
      </c>
      <c r="Z639" s="38">
        <f>Y639</f>
        <v>0.007945517124091769</v>
      </c>
      <c r="AA639" s="38">
        <f>Z639</f>
        <v>0.007945517124091769</v>
      </c>
      <c r="AB639" s="38">
        <f>AA639</f>
        <v>0.007945517124091769</v>
      </c>
      <c r="AC639" s="38">
        <f>AB639</f>
        <v>0.007945517124091769</v>
      </c>
      <c r="AD639" s="38">
        <f>AC639</f>
        <v>0.007945517124091769</v>
      </c>
      <c r="AE639" s="38">
        <f>AD639</f>
        <v>0.007945517124091769</v>
      </c>
      <c r="AF639" s="38">
        <f>AE639</f>
        <v>0.007945517124091769</v>
      </c>
      <c r="AG639" s="38">
        <f>AF639</f>
        <v>0.007945517124091769</v>
      </c>
      <c r="AH639" s="38">
        <f>AG639</f>
        <v>0.007945517124091769</v>
      </c>
      <c r="AI639" s="38">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7">
        <f>IF(INDEX(DSecFuel,$D640),0,MMULT(INDEX(DSecLeon,$D640,0),L$106:L$110))</f>
        <v>0.0</v>
      </c>
      <c r="M640" s="38">
        <f>L640</f>
        <v>0.0</v>
      </c>
      <c r="N640" s="38">
        <f>M640</f>
        <v>0.0</v>
      </c>
      <c r="O640" s="38">
        <f>N640</f>
        <v>0.0</v>
      </c>
      <c r="P640" s="38">
        <f>O640</f>
        <v>0.0</v>
      </c>
      <c r="Q640" s="38">
        <f>P640</f>
        <v>0.0</v>
      </c>
      <c r="R640" s="38">
        <f>Q640</f>
        <v>0.0</v>
      </c>
      <c r="S640" s="38">
        <f>R640</f>
        <v>0.0</v>
      </c>
      <c r="T640" s="38">
        <f>S640</f>
        <v>0.0</v>
      </c>
      <c r="U640" s="38">
        <f>T640</f>
        <v>0.0</v>
      </c>
      <c r="V640" s="38">
        <f>U640</f>
        <v>0.0</v>
      </c>
      <c r="W640" s="207" t="str">
        <f>IF(X$5=K$5,SUM(Y640:AI640)-SUM(L640:V640),"")</f>
        <v/>
      </c>
      <c r="X640" s="9" t="str">
        <f>LOWER(CtryCode)&amp;".distn."&amp;$A640&amp;IF($B640="","","."&amp;$B640)&amp;IF($C640="","",".dec."&amp;$C640)&amp;"."&amp;X$5</f>
        <v>egy.distn.dps.b_t.2</v>
      </c>
      <c r="Y640" s="37">
        <f>IF(INDEX(DSecFuel,$D640),0,MMULT(INDEX(DSecLeon,$D640,0),Y$106:Y$110))</f>
        <v>0.0006768535860157208</v>
      </c>
      <c r="Z640" s="38">
        <f>Y640</f>
        <v>0.0006768535860157208</v>
      </c>
      <c r="AA640" s="38">
        <f>Z640</f>
        <v>0.0006768535860157208</v>
      </c>
      <c r="AB640" s="38">
        <f>AA640</f>
        <v>0.0006768535860157208</v>
      </c>
      <c r="AC640" s="38">
        <f>AB640</f>
        <v>0.0006768535860157208</v>
      </c>
      <c r="AD640" s="38">
        <f>AC640</f>
        <v>0.0006768535860157208</v>
      </c>
      <c r="AE640" s="38">
        <f>AD640</f>
        <v>0.0006768535860157208</v>
      </c>
      <c r="AF640" s="38">
        <f>AE640</f>
        <v>0.0006768535860157208</v>
      </c>
      <c r="AG640" s="38">
        <f>AF640</f>
        <v>0.0006768535860157208</v>
      </c>
      <c r="AH640" s="38">
        <f>AG640</f>
        <v>0.0006768535860157208</v>
      </c>
      <c r="AI640" s="38">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7">
        <f>IF(INDEX(DSecFuel,$D641),0,MMULT(INDEX(DSecLeon,$D641,0),L$106:L$110))</f>
        <v>0.0</v>
      </c>
      <c r="M641" s="38">
        <f>L641</f>
        <v>0.0</v>
      </c>
      <c r="N641" s="38">
        <f>M641</f>
        <v>0.0</v>
      </c>
      <c r="O641" s="38">
        <f>N641</f>
        <v>0.0</v>
      </c>
      <c r="P641" s="38">
        <f>O641</f>
        <v>0.0</v>
      </c>
      <c r="Q641" s="38">
        <f>P641</f>
        <v>0.0</v>
      </c>
      <c r="R641" s="38">
        <f>Q641</f>
        <v>0.0</v>
      </c>
      <c r="S641" s="38">
        <f>R641</f>
        <v>0.0</v>
      </c>
      <c r="T641" s="38">
        <f>S641</f>
        <v>0.0</v>
      </c>
      <c r="U641" s="38">
        <f>T641</f>
        <v>0.0</v>
      </c>
      <c r="V641" s="38">
        <f>U641</f>
        <v>0.0</v>
      </c>
      <c r="W641" s="207" t="str">
        <f>IF(X$5=K$5,SUM(Y641:AI641)-SUM(L641:V641),"")</f>
        <v/>
      </c>
      <c r="X641" s="9" t="str">
        <f>LOWER(CtryCode)&amp;".distn."&amp;$A641&amp;IF($B641="","","."&amp;$B641)&amp;IF($C641="","",".dec."&amp;$C641)&amp;"."&amp;X$5</f>
        <v>egy.distn.dps.bph.2</v>
      </c>
      <c r="Y641" s="37">
        <f>IF(INDEX(DSecFuel,$D641),0,MMULT(INDEX(DSecLeon,$D641,0),Y$106:Y$110))</f>
        <v>0.002298771116464237</v>
      </c>
      <c r="Z641" s="38">
        <f>Y641</f>
        <v>0.002298771116464237</v>
      </c>
      <c r="AA641" s="38">
        <f>Z641</f>
        <v>0.002298771116464237</v>
      </c>
      <c r="AB641" s="38">
        <f>AA641</f>
        <v>0.002298771116464237</v>
      </c>
      <c r="AC641" s="38">
        <f>AB641</f>
        <v>0.002298771116464237</v>
      </c>
      <c r="AD641" s="38">
        <f>AC641</f>
        <v>0.002298771116464237</v>
      </c>
      <c r="AE641" s="38">
        <f>AD641</f>
        <v>0.002298771116464237</v>
      </c>
      <c r="AF641" s="38">
        <f>AE641</f>
        <v>0.002298771116464237</v>
      </c>
      <c r="AG641" s="38">
        <f>AF641</f>
        <v>0.002298771116464237</v>
      </c>
      <c r="AH641" s="38">
        <f>AG641</f>
        <v>0.002298771116464237</v>
      </c>
      <c r="AI641" s="38">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7">
        <f>IF(INDEX(DSecFuel,$D642),0,MMULT(INDEX(DSecLeon,$D642,0),L$106:L$110))</f>
        <v>0.0</v>
      </c>
      <c r="M642" s="38">
        <f>L642</f>
        <v>0.0</v>
      </c>
      <c r="N642" s="38">
        <f>M642</f>
        <v>0.0</v>
      </c>
      <c r="O642" s="38">
        <f>N642</f>
        <v>0.0</v>
      </c>
      <c r="P642" s="38">
        <f>O642</f>
        <v>0.0</v>
      </c>
      <c r="Q642" s="38">
        <f>P642</f>
        <v>0.0</v>
      </c>
      <c r="R642" s="38">
        <f>Q642</f>
        <v>0.0</v>
      </c>
      <c r="S642" s="38">
        <f>R642</f>
        <v>0.0</v>
      </c>
      <c r="T642" s="38">
        <f>S642</f>
        <v>0.0</v>
      </c>
      <c r="U642" s="38">
        <f>T642</f>
        <v>0.0</v>
      </c>
      <c r="V642" s="38">
        <f>U642</f>
        <v>0.0</v>
      </c>
      <c r="W642" s="207" t="str">
        <f>IF(X$5=K$5,SUM(Y642:AI642)-SUM(L642:V642),"")</f>
        <v/>
      </c>
      <c r="X642" s="9" t="str">
        <f>LOWER(CtryCode)&amp;".distn."&amp;$A642&amp;IF($B642="","","."&amp;$B642)&amp;IF($C642="","",".dec."&amp;$C642)&amp;"."&amp;X$5</f>
        <v>egy.distn.dps.c_b.2</v>
      </c>
      <c r="Y642" s="37">
        <f>IF(INDEX(DSecFuel,$D642),0,MMULT(INDEX(DSecLeon,$D642,0),Y$106:Y$110))</f>
        <v>0.00142447417499236</v>
      </c>
      <c r="Z642" s="38">
        <f>Y642</f>
        <v>0.00142447417499236</v>
      </c>
      <c r="AA642" s="38">
        <f>Z642</f>
        <v>0.00142447417499236</v>
      </c>
      <c r="AB642" s="38">
        <f>AA642</f>
        <v>0.00142447417499236</v>
      </c>
      <c r="AC642" s="38">
        <f>AB642</f>
        <v>0.00142447417499236</v>
      </c>
      <c r="AD642" s="38">
        <f>AC642</f>
        <v>0.00142447417499236</v>
      </c>
      <c r="AE642" s="38">
        <f>AD642</f>
        <v>0.00142447417499236</v>
      </c>
      <c r="AF642" s="38">
        <f>AE642</f>
        <v>0.00142447417499236</v>
      </c>
      <c r="AG642" s="38">
        <f>AF642</f>
        <v>0.00142447417499236</v>
      </c>
      <c r="AH642" s="38">
        <f>AG642</f>
        <v>0.00142447417499236</v>
      </c>
      <c r="AI642" s="38">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7">
        <f>IF(INDEX(DSecFuel,$D643),0,MMULT(INDEX(DSecLeon,$D643,0),L$106:L$110))</f>
        <v>0.0</v>
      </c>
      <c r="M643" s="38">
        <f>L643</f>
        <v>0.0</v>
      </c>
      <c r="N643" s="38">
        <f>M643</f>
        <v>0.0</v>
      </c>
      <c r="O643" s="38">
        <f>N643</f>
        <v>0.0</v>
      </c>
      <c r="P643" s="38">
        <f>O643</f>
        <v>0.0</v>
      </c>
      <c r="Q643" s="38">
        <f>P643</f>
        <v>0.0</v>
      </c>
      <c r="R643" s="38">
        <f>Q643</f>
        <v>0.0</v>
      </c>
      <c r="S643" s="38">
        <f>R643</f>
        <v>0.0</v>
      </c>
      <c r="T643" s="38">
        <f>S643</f>
        <v>0.0</v>
      </c>
      <c r="U643" s="38">
        <f>T643</f>
        <v>0.0</v>
      </c>
      <c r="V643" s="38">
        <f>U643</f>
        <v>0.0</v>
      </c>
      <c r="W643" s="207" t="str">
        <f>IF(X$5=K$5,SUM(Y643:AI643)-SUM(L643:V643),"")</f>
        <v/>
      </c>
      <c r="X643" s="9" t="str">
        <f>LOWER(CtryCode)&amp;".distn."&amp;$A643&amp;IF($B643="","","."&amp;$B643)&amp;IF($C643="","",".dec."&amp;$C643)&amp;"."&amp;X$5</f>
        <v>egy.distn.dps.chm.2</v>
      </c>
      <c r="Y643" s="37">
        <f>IF(INDEX(DSecFuel,$D643),0,MMULT(INDEX(DSecLeon,$D643,0),Y$106:Y$110))</f>
        <v>0.007208253614210871</v>
      </c>
      <c r="Z643" s="38">
        <f>Y643</f>
        <v>0.007208253614210871</v>
      </c>
      <c r="AA643" s="38">
        <f>Z643</f>
        <v>0.007208253614210871</v>
      </c>
      <c r="AB643" s="38">
        <f>AA643</f>
        <v>0.007208253614210871</v>
      </c>
      <c r="AC643" s="38">
        <f>AB643</f>
        <v>0.007208253614210871</v>
      </c>
      <c r="AD643" s="38">
        <f>AC643</f>
        <v>0.007208253614210871</v>
      </c>
      <c r="AE643" s="38">
        <f>AD643</f>
        <v>0.007208253614210871</v>
      </c>
      <c r="AF643" s="38">
        <f>AE643</f>
        <v>0.007208253614210871</v>
      </c>
      <c r="AG643" s="38">
        <f>AF643</f>
        <v>0.007208253614210871</v>
      </c>
      <c r="AH643" s="38">
        <f>AG643</f>
        <v>0.007208253614210871</v>
      </c>
      <c r="AI643" s="38">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7">
        <f>IF(INDEX(DSecFuel,$D644),0,MMULT(INDEX(DSecLeon,$D644,0),L$106:L$110))</f>
        <v>0.0</v>
      </c>
      <c r="M644" s="38">
        <f>L644</f>
        <v>0.0</v>
      </c>
      <c r="N644" s="38">
        <f>M644</f>
        <v>0.0</v>
      </c>
      <c r="O644" s="38">
        <f>N644</f>
        <v>0.0</v>
      </c>
      <c r="P644" s="38">
        <f>O644</f>
        <v>0.0</v>
      </c>
      <c r="Q644" s="38">
        <f>P644</f>
        <v>0.0</v>
      </c>
      <c r="R644" s="38">
        <f>Q644</f>
        <v>0.0</v>
      </c>
      <c r="S644" s="38">
        <f>R644</f>
        <v>0.0</v>
      </c>
      <c r="T644" s="38">
        <f>S644</f>
        <v>0.0</v>
      </c>
      <c r="U644" s="38">
        <f>T644</f>
        <v>0.0</v>
      </c>
      <c r="V644" s="38">
        <f>U644</f>
        <v>0.0</v>
      </c>
      <c r="W644" s="207" t="str">
        <f>IF(X$5=K$5,SUM(Y644:AI644)-SUM(L644:V644),"")</f>
        <v/>
      </c>
      <c r="X644" s="9" t="str">
        <f>LOWER(CtryCode)&amp;".distn."&amp;$A644&amp;IF($B644="","","."&amp;$B644)&amp;IF($C644="","",".dec."&amp;$C644)&amp;"."&amp;X$5</f>
        <v>egy.distn.dps.cmn.2</v>
      </c>
      <c r="Y644" s="37">
        <f>IF(INDEX(DSecFuel,$D644),0,MMULT(INDEX(DSecLeon,$D644,0),Y$106:Y$110))</f>
        <v>0.00044157641414113263</v>
      </c>
      <c r="Z644" s="38">
        <f>Y644</f>
        <v>0.00044157641414113263</v>
      </c>
      <c r="AA644" s="38">
        <f>Z644</f>
        <v>0.00044157641414113263</v>
      </c>
      <c r="AB644" s="38">
        <f>AA644</f>
        <v>0.00044157641414113263</v>
      </c>
      <c r="AC644" s="38">
        <f>AB644</f>
        <v>0.00044157641414113263</v>
      </c>
      <c r="AD644" s="38">
        <f>AC644</f>
        <v>0.00044157641414113263</v>
      </c>
      <c r="AE644" s="38">
        <f>AD644</f>
        <v>0.00044157641414113263</v>
      </c>
      <c r="AF644" s="38">
        <f>AE644</f>
        <v>0.00044157641414113263</v>
      </c>
      <c r="AG644" s="38">
        <f>AF644</f>
        <v>0.00044157641414113263</v>
      </c>
      <c r="AH644" s="38">
        <f>AG644</f>
        <v>0.00044157641414113263</v>
      </c>
      <c r="AI644" s="38">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7">
        <f>IF(INDEX(DSecFuel,$D645),0,MMULT(INDEX(DSecLeon,$D645,0),L$106:L$110))</f>
        <v>0.0</v>
      </c>
      <c r="M645" s="38">
        <f>L645</f>
        <v>0.0</v>
      </c>
      <c r="N645" s="38">
        <f>M645</f>
        <v>0.0</v>
      </c>
      <c r="O645" s="38">
        <f>N645</f>
        <v>0.0</v>
      </c>
      <c r="P645" s="38">
        <f>O645</f>
        <v>0.0</v>
      </c>
      <c r="Q645" s="38">
        <f>P645</f>
        <v>0.0</v>
      </c>
      <c r="R645" s="38">
        <f>Q645</f>
        <v>0.0</v>
      </c>
      <c r="S645" s="38">
        <f>R645</f>
        <v>0.0</v>
      </c>
      <c r="T645" s="38">
        <f>S645</f>
        <v>0.0</v>
      </c>
      <c r="U645" s="38">
        <f>T645</f>
        <v>0.0</v>
      </c>
      <c r="V645" s="38">
        <f>U645</f>
        <v>0.0</v>
      </c>
      <c r="W645" s="207" t="str">
        <f>IF(X$5=K$5,SUM(Y645:AI645)-SUM(L645:V645),"")</f>
        <v/>
      </c>
      <c r="X645" s="9" t="str">
        <f>LOWER(CtryCode)&amp;".distn."&amp;$A645&amp;IF($B645="","","."&amp;$B645)&amp;IF($C645="","",".dec."&amp;$C645)&amp;"."&amp;X$5</f>
        <v>egy.distn.dps.cmt.2</v>
      </c>
      <c r="Y645" s="37">
        <f>IF(INDEX(DSecFuel,$D645),0,MMULT(INDEX(DSecLeon,$D645,0),Y$106:Y$110))</f>
        <v>0.0003681923656945813</v>
      </c>
      <c r="Z645" s="38">
        <f>Y645</f>
        <v>0.0003681923656945813</v>
      </c>
      <c r="AA645" s="38">
        <f>Z645</f>
        <v>0.0003681923656945813</v>
      </c>
      <c r="AB645" s="38">
        <f>AA645</f>
        <v>0.0003681923656945813</v>
      </c>
      <c r="AC645" s="38">
        <f>AB645</f>
        <v>0.0003681923656945813</v>
      </c>
      <c r="AD645" s="38">
        <f>AC645</f>
        <v>0.0003681923656945813</v>
      </c>
      <c r="AE645" s="38">
        <f>AD645</f>
        <v>0.0003681923656945813</v>
      </c>
      <c r="AF645" s="38">
        <f>AE645</f>
        <v>0.0003681923656945813</v>
      </c>
      <c r="AG645" s="38">
        <f>AF645</f>
        <v>0.0003681923656945813</v>
      </c>
      <c r="AH645" s="38">
        <f>AG645</f>
        <v>0.0003681923656945813</v>
      </c>
      <c r="AI645" s="38">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7">
        <f>IF(INDEX(DSecFuel,$D646),0,MMULT(INDEX(DSecLeon,$D646,0),L$106:L$110))</f>
        <v>0.0</v>
      </c>
      <c r="M646" s="38">
        <f>L646</f>
        <v>0.0</v>
      </c>
      <c r="N646" s="38">
        <f>M646</f>
        <v>0.0</v>
      </c>
      <c r="O646" s="38">
        <f>N646</f>
        <v>0.0</v>
      </c>
      <c r="P646" s="38">
        <f>O646</f>
        <v>0.0</v>
      </c>
      <c r="Q646" s="38">
        <f>P646</f>
        <v>0.0</v>
      </c>
      <c r="R646" s="38">
        <f>Q646</f>
        <v>0.0</v>
      </c>
      <c r="S646" s="38">
        <f>R646</f>
        <v>0.0</v>
      </c>
      <c r="T646" s="38">
        <f>S646</f>
        <v>0.0</v>
      </c>
      <c r="U646" s="38">
        <f>T646</f>
        <v>0.0</v>
      </c>
      <c r="V646" s="38">
        <f>U646</f>
        <v>0.0</v>
      </c>
      <c r="W646" s="207" t="str">
        <f>IF(X$5=K$5,SUM(Y646:AI646)-SUM(L646:V646),"")</f>
        <v/>
      </c>
      <c r="X646" s="9" t="str">
        <f>LOWER(CtryCode)&amp;".distn."&amp;$A646&amp;IF($B646="","","."&amp;$B646)&amp;IF($C646="","",".dec."&amp;$C646)&amp;"."&amp;X$5</f>
        <v>egy.distn.dps.cns.2</v>
      </c>
      <c r="Y646" s="37">
        <f>IF(INDEX(DSecFuel,$D646),0,MMULT(INDEX(DSecLeon,$D646,0),Y$106:Y$110))</f>
        <v>0.0020275813393545285</v>
      </c>
      <c r="Z646" s="38">
        <f>Y646</f>
        <v>0.0020275813393545285</v>
      </c>
      <c r="AA646" s="38">
        <f>Z646</f>
        <v>0.0020275813393545285</v>
      </c>
      <c r="AB646" s="38">
        <f>AA646</f>
        <v>0.0020275813393545285</v>
      </c>
      <c r="AC646" s="38">
        <f>AB646</f>
        <v>0.0020275813393545285</v>
      </c>
      <c r="AD646" s="38">
        <f>AC646</f>
        <v>0.0020275813393545285</v>
      </c>
      <c r="AE646" s="38">
        <f>AD646</f>
        <v>0.0020275813393545285</v>
      </c>
      <c r="AF646" s="38">
        <f>AE646</f>
        <v>0.0020275813393545285</v>
      </c>
      <c r="AG646" s="38">
        <f>AF646</f>
        <v>0.0020275813393545285</v>
      </c>
      <c r="AH646" s="38">
        <f>AG646</f>
        <v>0.0020275813393545285</v>
      </c>
      <c r="AI646" s="38">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7">
        <f>IF(INDEX(DSecFuel,$D647),0,MMULT(INDEX(DSecLeon,$D647,0),L$106:L$110))</f>
        <v>0.0</v>
      </c>
      <c r="M647" s="38">
        <f>L647</f>
        <v>0.0</v>
      </c>
      <c r="N647" s="38">
        <f>M647</f>
        <v>0.0</v>
      </c>
      <c r="O647" s="38">
        <f>N647</f>
        <v>0.0</v>
      </c>
      <c r="P647" s="38">
        <f>O647</f>
        <v>0.0</v>
      </c>
      <c r="Q647" s="38">
        <f>P647</f>
        <v>0.0</v>
      </c>
      <c r="R647" s="38">
        <f>Q647</f>
        <v>0.0</v>
      </c>
      <c r="S647" s="38">
        <f>R647</f>
        <v>0.0</v>
      </c>
      <c r="T647" s="38">
        <f>S647</f>
        <v>0.0</v>
      </c>
      <c r="U647" s="38">
        <f>T647</f>
        <v>0.0</v>
      </c>
      <c r="V647" s="38">
        <f>U647</f>
        <v>0.0</v>
      </c>
      <c r="W647" s="207" t="str">
        <f>IF(X$5=K$5,SUM(Y647:AI647)-SUM(L647:V647),"")</f>
        <v/>
      </c>
      <c r="X647" s="9" t="str">
        <f>LOWER(CtryCode)&amp;".distn."&amp;$A647&amp;IF($B647="","","."&amp;$B647)&amp;IF($C647="","",".dec."&amp;$C647)&amp;"."&amp;X$5</f>
        <v>egy.distn.dps.coa.2</v>
      </c>
      <c r="Y647" s="37">
        <f>IF(INDEX(DSecFuel,$D647),0,MMULT(INDEX(DSecLeon,$D647,0),Y$106:Y$110))</f>
        <v>0.0</v>
      </c>
      <c r="Z647" s="38">
        <f>Y647</f>
        <v>0.0</v>
      </c>
      <c r="AA647" s="38">
        <f>Z647</f>
        <v>0.0</v>
      </c>
      <c r="AB647" s="38">
        <f>AA647</f>
        <v>0.0</v>
      </c>
      <c r="AC647" s="38">
        <f>AB647</f>
        <v>0.0</v>
      </c>
      <c r="AD647" s="38">
        <f>AC647</f>
        <v>0.0</v>
      </c>
      <c r="AE647" s="38">
        <f>AD647</f>
        <v>0.0</v>
      </c>
      <c r="AF647" s="38">
        <f>AE647</f>
        <v>0.0</v>
      </c>
      <c r="AG647" s="38">
        <f>AF647</f>
        <v>0.0</v>
      </c>
      <c r="AH647" s="38">
        <f>AG647</f>
        <v>0.0</v>
      </c>
      <c r="AI647" s="38">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7">
        <f>IF(INDEX(DSecFuel,$D648),0,MMULT(INDEX(DSecLeon,$D648,0),L$106:L$110))</f>
        <v>0.0</v>
      </c>
      <c r="M648" s="38">
        <f>L648</f>
        <v>0.0</v>
      </c>
      <c r="N648" s="38">
        <f>M648</f>
        <v>0.0</v>
      </c>
      <c r="O648" s="38">
        <f>N648</f>
        <v>0.0</v>
      </c>
      <c r="P648" s="38">
        <f>O648</f>
        <v>0.0</v>
      </c>
      <c r="Q648" s="38">
        <f>P648</f>
        <v>0.0</v>
      </c>
      <c r="R648" s="38">
        <f>Q648</f>
        <v>0.0</v>
      </c>
      <c r="S648" s="38">
        <f>R648</f>
        <v>0.0</v>
      </c>
      <c r="T648" s="38">
        <f>S648</f>
        <v>0.0</v>
      </c>
      <c r="U648" s="38">
        <f>T648</f>
        <v>0.0</v>
      </c>
      <c r="V648" s="38">
        <f>U648</f>
        <v>0.0</v>
      </c>
      <c r="W648" s="207" t="str">
        <f>IF(X$5=K$5,SUM(Y648:AI648)-SUM(L648:V648),"")</f>
        <v/>
      </c>
      <c r="X648" s="9" t="str">
        <f>LOWER(CtryCode)&amp;".distn."&amp;$A648&amp;IF($B648="","","."&amp;$B648)&amp;IF($C648="","",".dec."&amp;$C648)&amp;"."&amp;X$5</f>
        <v>egy.distn.dps.ctl.2</v>
      </c>
      <c r="Y648" s="37">
        <f>IF(INDEX(DSecFuel,$D648),0,MMULT(INDEX(DSecLeon,$D648,0),Y$106:Y$110))</f>
        <v>0.0011602990652967763</v>
      </c>
      <c r="Z648" s="38">
        <f>Y648</f>
        <v>0.0011602990652967763</v>
      </c>
      <c r="AA648" s="38">
        <f>Z648</f>
        <v>0.0011602990652967763</v>
      </c>
      <c r="AB648" s="38">
        <f>AA648</f>
        <v>0.0011602990652967763</v>
      </c>
      <c r="AC648" s="38">
        <f>AB648</f>
        <v>0.0011602990652967763</v>
      </c>
      <c r="AD648" s="38">
        <f>AC648</f>
        <v>0.0011602990652967763</v>
      </c>
      <c r="AE648" s="38">
        <f>AD648</f>
        <v>0.0011602990652967763</v>
      </c>
      <c r="AF648" s="38">
        <f>AE648</f>
        <v>0.0011602990652967763</v>
      </c>
      <c r="AG648" s="38">
        <f>AF648</f>
        <v>0.0011602990652967763</v>
      </c>
      <c r="AH648" s="38">
        <f>AG648</f>
        <v>0.0011602990652967763</v>
      </c>
      <c r="AI648" s="38">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7">
        <f>IF(INDEX(DSecFuel,$D649),0,MMULT(INDEX(DSecLeon,$D649,0),L$106:L$110))</f>
        <v>0.0</v>
      </c>
      <c r="M649" s="38">
        <f>L649</f>
        <v>0.0</v>
      </c>
      <c r="N649" s="38">
        <f>M649</f>
        <v>0.0</v>
      </c>
      <c r="O649" s="38">
        <f>N649</f>
        <v>0.0</v>
      </c>
      <c r="P649" s="38">
        <f>O649</f>
        <v>0.0</v>
      </c>
      <c r="Q649" s="38">
        <f>P649</f>
        <v>0.0</v>
      </c>
      <c r="R649" s="38">
        <f>Q649</f>
        <v>0.0</v>
      </c>
      <c r="S649" s="38">
        <f>R649</f>
        <v>0.0</v>
      </c>
      <c r="T649" s="38">
        <f>S649</f>
        <v>0.0</v>
      </c>
      <c r="U649" s="38">
        <f>T649</f>
        <v>0.0</v>
      </c>
      <c r="V649" s="38">
        <f>U649</f>
        <v>0.0</v>
      </c>
      <c r="W649" s="207" t="str">
        <f>IF(X$5=K$5,SUM(Y649:AI649)-SUM(L649:V649),"")</f>
        <v/>
      </c>
      <c r="X649" s="9" t="str">
        <f>LOWER(CtryCode)&amp;".distn."&amp;$A649&amp;IF($B649="","","."&amp;$B649)&amp;IF($C649="","",".dec."&amp;$C649)&amp;"."&amp;X$5</f>
        <v>egy.distn.dps.dwe.2</v>
      </c>
      <c r="Y649" s="37">
        <f>IF(INDEX(DSecFuel,$D649),0,MMULT(INDEX(DSecLeon,$D649,0),Y$106:Y$110))</f>
        <v>0.00014876371594401376</v>
      </c>
      <c r="Z649" s="38">
        <f>Y649</f>
        <v>0.00014876371594401376</v>
      </c>
      <c r="AA649" s="38">
        <f>Z649</f>
        <v>0.00014876371594401376</v>
      </c>
      <c r="AB649" s="38">
        <f>AA649</f>
        <v>0.00014876371594401376</v>
      </c>
      <c r="AC649" s="38">
        <f>AB649</f>
        <v>0.00014876371594401376</v>
      </c>
      <c r="AD649" s="38">
        <f>AC649</f>
        <v>0.00014876371594401376</v>
      </c>
      <c r="AE649" s="38">
        <f>AD649</f>
        <v>0.00014876371594401376</v>
      </c>
      <c r="AF649" s="38">
        <f>AE649</f>
        <v>0.00014876371594401376</v>
      </c>
      <c r="AG649" s="38">
        <f>AF649</f>
        <v>0.00014876371594401376</v>
      </c>
      <c r="AH649" s="38">
        <f>AG649</f>
        <v>0.00014876371594401376</v>
      </c>
      <c r="AI649" s="38">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7">
        <f>IF(INDEX(DSecFuel,$D650),0,MMULT(INDEX(DSecLeon,$D650,0),L$106:L$110))</f>
        <v>0.0</v>
      </c>
      <c r="M650" s="38">
        <f>L650</f>
        <v>0.0</v>
      </c>
      <c r="N650" s="38">
        <f>M650</f>
        <v>0.0</v>
      </c>
      <c r="O650" s="38">
        <f>N650</f>
        <v>0.0</v>
      </c>
      <c r="P650" s="38">
        <f>O650</f>
        <v>0.0</v>
      </c>
      <c r="Q650" s="38">
        <f>P650</f>
        <v>0.0</v>
      </c>
      <c r="R650" s="38">
        <f>Q650</f>
        <v>0.0</v>
      </c>
      <c r="S650" s="38">
        <f>R650</f>
        <v>0.0</v>
      </c>
      <c r="T650" s="38">
        <f>S650</f>
        <v>0.0</v>
      </c>
      <c r="U650" s="38">
        <f>T650</f>
        <v>0.0</v>
      </c>
      <c r="V650" s="38">
        <f>U650</f>
        <v>0.0</v>
      </c>
      <c r="W650" s="207" t="str">
        <f>IF(X$5=K$5,SUM(Y650:AI650)-SUM(L650:V650),"")</f>
        <v/>
      </c>
      <c r="X650" s="9" t="str">
        <f>LOWER(CtryCode)&amp;".distn."&amp;$A650&amp;IF($B650="","","."&amp;$B650)&amp;IF($C650="","",".dec."&amp;$C650)&amp;"."&amp;X$5</f>
        <v>egy.distn.dps.edu.2</v>
      </c>
      <c r="Y650" s="37">
        <f>IF(INDEX(DSecFuel,$D650),0,MMULT(INDEX(DSecLeon,$D650,0),Y$106:Y$110))</f>
        <v>0.001071043192213508</v>
      </c>
      <c r="Z650" s="38">
        <f>Y650</f>
        <v>0.001071043192213508</v>
      </c>
      <c r="AA650" s="38">
        <f>Z650</f>
        <v>0.001071043192213508</v>
      </c>
      <c r="AB650" s="38">
        <f>AA650</f>
        <v>0.001071043192213508</v>
      </c>
      <c r="AC650" s="38">
        <f>AB650</f>
        <v>0.001071043192213508</v>
      </c>
      <c r="AD650" s="38">
        <f>AC650</f>
        <v>0.001071043192213508</v>
      </c>
      <c r="AE650" s="38">
        <f>AD650</f>
        <v>0.001071043192213508</v>
      </c>
      <c r="AF650" s="38">
        <f>AE650</f>
        <v>0.001071043192213508</v>
      </c>
      <c r="AG650" s="38">
        <f>AF650</f>
        <v>0.001071043192213508</v>
      </c>
      <c r="AH650" s="38">
        <f>AG650</f>
        <v>0.001071043192213508</v>
      </c>
      <c r="AI650" s="38">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7">
        <f>IF(INDEX(DSecFuel,$D651),0,MMULT(INDEX(DSecLeon,$D651,0),L$106:L$110))</f>
        <v>0.0</v>
      </c>
      <c r="M651" s="38">
        <f>L651</f>
        <v>0.0</v>
      </c>
      <c r="N651" s="38">
        <f>M651</f>
        <v>0.0</v>
      </c>
      <c r="O651" s="38">
        <f>N651</f>
        <v>0.0</v>
      </c>
      <c r="P651" s="38">
        <f>O651</f>
        <v>0.0</v>
      </c>
      <c r="Q651" s="38">
        <f>P651</f>
        <v>0.0</v>
      </c>
      <c r="R651" s="38">
        <f>Q651</f>
        <v>0.0</v>
      </c>
      <c r="S651" s="38">
        <f>R651</f>
        <v>0.0</v>
      </c>
      <c r="T651" s="38">
        <f>S651</f>
        <v>0.0</v>
      </c>
      <c r="U651" s="38">
        <f>T651</f>
        <v>0.0</v>
      </c>
      <c r="V651" s="38">
        <f>U651</f>
        <v>0.0</v>
      </c>
      <c r="W651" s="207" t="str">
        <f>IF(X$5=K$5,SUM(Y651:AI651)-SUM(L651:V651),"")</f>
        <v/>
      </c>
      <c r="X651" s="9" t="str">
        <f>LOWER(CtryCode)&amp;".distn."&amp;$A651&amp;IF($B651="","","."&amp;$B651)&amp;IF($C651="","",".dec."&amp;$C651)&amp;"."&amp;X$5</f>
        <v>egy.distn.dps.eeq.2</v>
      </c>
      <c r="Y651" s="37">
        <f>IF(INDEX(DSecFuel,$D651),0,MMULT(INDEX(DSecLeon,$D651,0),Y$106:Y$110))</f>
        <v>0.002473608937865726</v>
      </c>
      <c r="Z651" s="38">
        <f>Y651</f>
        <v>0.002473608937865726</v>
      </c>
      <c r="AA651" s="38">
        <f>Z651</f>
        <v>0.002473608937865726</v>
      </c>
      <c r="AB651" s="38">
        <f>AA651</f>
        <v>0.002473608937865726</v>
      </c>
      <c r="AC651" s="38">
        <f>AB651</f>
        <v>0.002473608937865726</v>
      </c>
      <c r="AD651" s="38">
        <f>AC651</f>
        <v>0.002473608937865726</v>
      </c>
      <c r="AE651" s="38">
        <f>AD651</f>
        <v>0.002473608937865726</v>
      </c>
      <c r="AF651" s="38">
        <f>AE651</f>
        <v>0.002473608937865726</v>
      </c>
      <c r="AG651" s="38">
        <f>AF651</f>
        <v>0.002473608937865726</v>
      </c>
      <c r="AH651" s="38">
        <f>AG651</f>
        <v>0.002473608937865726</v>
      </c>
      <c r="AI651" s="38">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7">
        <f>IF(INDEX(DSecFuel,$D652),0,MMULT(INDEX(DSecLeon,$D652,0),L$106:L$110))</f>
        <v>0.0</v>
      </c>
      <c r="M652" s="38">
        <f>L652</f>
        <v>0.0</v>
      </c>
      <c r="N652" s="38">
        <f>M652</f>
        <v>0.0</v>
      </c>
      <c r="O652" s="38">
        <f>N652</f>
        <v>0.0</v>
      </c>
      <c r="P652" s="38">
        <f>O652</f>
        <v>0.0</v>
      </c>
      <c r="Q652" s="38">
        <f>P652</f>
        <v>0.0</v>
      </c>
      <c r="R652" s="38">
        <f>Q652</f>
        <v>0.0</v>
      </c>
      <c r="S652" s="38">
        <f>R652</f>
        <v>0.0</v>
      </c>
      <c r="T652" s="38">
        <f>S652</f>
        <v>0.0</v>
      </c>
      <c r="U652" s="38">
        <f>T652</f>
        <v>0.0</v>
      </c>
      <c r="V652" s="38">
        <f>U652</f>
        <v>0.0</v>
      </c>
      <c r="W652" s="207" t="str">
        <f>IF(X$5=K$5,SUM(Y652:AI652)-SUM(L652:V652),"")</f>
        <v/>
      </c>
      <c r="X652" s="9" t="str">
        <f>LOWER(CtryCode)&amp;".distn."&amp;$A652&amp;IF($B652="","","."&amp;$B652)&amp;IF($C652="","",".dec."&amp;$C652)&amp;"."&amp;X$5</f>
        <v>egy.distn.dps.ele.2</v>
      </c>
      <c r="Y652" s="37">
        <f>IF(INDEX(DSecFuel,$D652),0,MMULT(INDEX(DSecLeon,$D652,0),Y$106:Y$110))</f>
        <v>0.002183473192775979</v>
      </c>
      <c r="Z652" s="38">
        <f>Y652</f>
        <v>0.002183473192775979</v>
      </c>
      <c r="AA652" s="38">
        <f>Z652</f>
        <v>0.002183473192775979</v>
      </c>
      <c r="AB652" s="38">
        <f>AA652</f>
        <v>0.002183473192775979</v>
      </c>
      <c r="AC652" s="38">
        <f>AB652</f>
        <v>0.002183473192775979</v>
      </c>
      <c r="AD652" s="38">
        <f>AC652</f>
        <v>0.002183473192775979</v>
      </c>
      <c r="AE652" s="38">
        <f>AD652</f>
        <v>0.002183473192775979</v>
      </c>
      <c r="AF652" s="38">
        <f>AE652</f>
        <v>0.002183473192775979</v>
      </c>
      <c r="AG652" s="38">
        <f>AF652</f>
        <v>0.002183473192775979</v>
      </c>
      <c r="AH652" s="38">
        <f>AG652</f>
        <v>0.002183473192775979</v>
      </c>
      <c r="AI652" s="38">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7">
        <f>IF(INDEX(DSecFuel,$D653),0,MMULT(INDEX(DSecLeon,$D653,0),L$106:L$110))</f>
        <v>0.0</v>
      </c>
      <c r="M653" s="38">
        <f>L653</f>
        <v>0.0</v>
      </c>
      <c r="N653" s="38">
        <f>M653</f>
        <v>0.0</v>
      </c>
      <c r="O653" s="38">
        <f>N653</f>
        <v>0.0</v>
      </c>
      <c r="P653" s="38">
        <f>O653</f>
        <v>0.0</v>
      </c>
      <c r="Q653" s="38">
        <f>P653</f>
        <v>0.0</v>
      </c>
      <c r="R653" s="38">
        <f>Q653</f>
        <v>0.0</v>
      </c>
      <c r="S653" s="38">
        <f>R653</f>
        <v>0.0</v>
      </c>
      <c r="T653" s="38">
        <f>S653</f>
        <v>0.0</v>
      </c>
      <c r="U653" s="38">
        <f>T653</f>
        <v>0.0</v>
      </c>
      <c r="V653" s="38">
        <f>U653</f>
        <v>0.0</v>
      </c>
      <c r="W653" s="207" t="str">
        <f>IF(X$5=K$5,SUM(Y653:AI653)-SUM(L653:V653),"")</f>
        <v/>
      </c>
      <c r="X653" s="9" t="str">
        <f>LOWER(CtryCode)&amp;".distn."&amp;$A653&amp;IF($B653="","","."&amp;$B653)&amp;IF($C653="","",".dec."&amp;$C653)&amp;"."&amp;X$5</f>
        <v>egy.distn.dps.ely.2</v>
      </c>
      <c r="Y653" s="37">
        <f>IF(INDEX(DSecFuel,$D653),0,MMULT(INDEX(DSecLeon,$D653,0),Y$106:Y$110))</f>
        <v>0.0</v>
      </c>
      <c r="Z653" s="38">
        <f>Y653</f>
        <v>0.0</v>
      </c>
      <c r="AA653" s="38">
        <f>Z653</f>
        <v>0.0</v>
      </c>
      <c r="AB653" s="38">
        <f>AA653</f>
        <v>0.0</v>
      </c>
      <c r="AC653" s="38">
        <f>AB653</f>
        <v>0.0</v>
      </c>
      <c r="AD653" s="38">
        <f>AC653</f>
        <v>0.0</v>
      </c>
      <c r="AE653" s="38">
        <f>AD653</f>
        <v>0.0</v>
      </c>
      <c r="AF653" s="38">
        <f>AE653</f>
        <v>0.0</v>
      </c>
      <c r="AG653" s="38">
        <f>AF653</f>
        <v>0.0</v>
      </c>
      <c r="AH653" s="38">
        <f>AG653</f>
        <v>0.0</v>
      </c>
      <c r="AI653" s="38">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7">
        <f>IF(INDEX(DSecFuel,$D654),0,MMULT(INDEX(DSecLeon,$D654,0),L$106:L$110))</f>
        <v>0.0</v>
      </c>
      <c r="M654" s="38">
        <f>L654</f>
        <v>0.0</v>
      </c>
      <c r="N654" s="38">
        <f>M654</f>
        <v>0.0</v>
      </c>
      <c r="O654" s="38">
        <f>N654</f>
        <v>0.0</v>
      </c>
      <c r="P654" s="38">
        <f>O654</f>
        <v>0.0</v>
      </c>
      <c r="Q654" s="38">
        <f>P654</f>
        <v>0.0</v>
      </c>
      <c r="R654" s="38">
        <f>Q654</f>
        <v>0.0</v>
      </c>
      <c r="S654" s="38">
        <f>R654</f>
        <v>0.0</v>
      </c>
      <c r="T654" s="38">
        <f>S654</f>
        <v>0.0</v>
      </c>
      <c r="U654" s="38">
        <f>T654</f>
        <v>0.0</v>
      </c>
      <c r="V654" s="38">
        <f>U654</f>
        <v>0.0</v>
      </c>
      <c r="W654" s="207" t="str">
        <f>IF(X$5=K$5,SUM(Y654:AI654)-SUM(L654:V654),"")</f>
        <v/>
      </c>
      <c r="X654" s="9" t="str">
        <f>LOWER(CtryCode)&amp;".distn."&amp;$A654&amp;IF($B654="","","."&amp;$B654)&amp;IF($C654="","",".dec."&amp;$C654)&amp;"."&amp;X$5</f>
        <v>egy.distn.dps.fmp.2</v>
      </c>
      <c r="Y654" s="37">
        <f>IF(INDEX(DSecFuel,$D654),0,MMULT(INDEX(DSecLeon,$D654,0),Y$106:Y$110))</f>
        <v>0.0030774774418020844</v>
      </c>
      <c r="Z654" s="38">
        <f>Y654</f>
        <v>0.0030774774418020844</v>
      </c>
      <c r="AA654" s="38">
        <f>Z654</f>
        <v>0.0030774774418020844</v>
      </c>
      <c r="AB654" s="38">
        <f>AA654</f>
        <v>0.0030774774418020844</v>
      </c>
      <c r="AC654" s="38">
        <f>AB654</f>
        <v>0.0030774774418020844</v>
      </c>
      <c r="AD654" s="38">
        <f>AC654</f>
        <v>0.0030774774418020844</v>
      </c>
      <c r="AE654" s="38">
        <f>AD654</f>
        <v>0.0030774774418020844</v>
      </c>
      <c r="AF654" s="38">
        <f>AE654</f>
        <v>0.0030774774418020844</v>
      </c>
      <c r="AG654" s="38">
        <f>AF654</f>
        <v>0.0030774774418020844</v>
      </c>
      <c r="AH654" s="38">
        <f>AG654</f>
        <v>0.0030774774418020844</v>
      </c>
      <c r="AI654" s="38">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7">
        <f>IF(INDEX(DSecFuel,$D655),0,MMULT(INDEX(DSecLeon,$D655,0),L$106:L$110))</f>
        <v>0.0</v>
      </c>
      <c r="M655" s="38">
        <f>L655</f>
        <v>0.0</v>
      </c>
      <c r="N655" s="38">
        <f>M655</f>
        <v>0.0</v>
      </c>
      <c r="O655" s="38">
        <f>N655</f>
        <v>0.0</v>
      </c>
      <c r="P655" s="38">
        <f>O655</f>
        <v>0.0</v>
      </c>
      <c r="Q655" s="38">
        <f>P655</f>
        <v>0.0</v>
      </c>
      <c r="R655" s="38">
        <f>Q655</f>
        <v>0.0</v>
      </c>
      <c r="S655" s="38">
        <f>R655</f>
        <v>0.0</v>
      </c>
      <c r="T655" s="38">
        <f>S655</f>
        <v>0.0</v>
      </c>
      <c r="U655" s="38">
        <f>T655</f>
        <v>0.0</v>
      </c>
      <c r="V655" s="38">
        <f>U655</f>
        <v>0.0</v>
      </c>
      <c r="W655" s="207" t="str">
        <f>IF(X$5=K$5,SUM(Y655:AI655)-SUM(L655:V655),"")</f>
        <v/>
      </c>
      <c r="X655" s="9" t="str">
        <f>LOWER(CtryCode)&amp;".distn."&amp;$A655&amp;IF($B655="","","."&amp;$B655)&amp;IF($C655="","",".dec."&amp;$C655)&amp;"."&amp;X$5</f>
        <v>egy.distn.dps.frs.2</v>
      </c>
      <c r="Y655" s="37">
        <f>IF(INDEX(DSecFuel,$D655),0,MMULT(INDEX(DSecLeon,$D655,0),Y$106:Y$110))</f>
        <v>0.0017835876796317728</v>
      </c>
      <c r="Z655" s="38">
        <f>Y655</f>
        <v>0.0017835876796317728</v>
      </c>
      <c r="AA655" s="38">
        <f>Z655</f>
        <v>0.0017835876796317728</v>
      </c>
      <c r="AB655" s="38">
        <f>AA655</f>
        <v>0.0017835876796317728</v>
      </c>
      <c r="AC655" s="38">
        <f>AB655</f>
        <v>0.0017835876796317728</v>
      </c>
      <c r="AD655" s="38">
        <f>AC655</f>
        <v>0.0017835876796317728</v>
      </c>
      <c r="AE655" s="38">
        <f>AD655</f>
        <v>0.0017835876796317728</v>
      </c>
      <c r="AF655" s="38">
        <f>AE655</f>
        <v>0.0017835876796317728</v>
      </c>
      <c r="AG655" s="38">
        <f>AF655</f>
        <v>0.0017835876796317728</v>
      </c>
      <c r="AH655" s="38">
        <f>AG655</f>
        <v>0.0017835876796317728</v>
      </c>
      <c r="AI655" s="38">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7">
        <f>IF(INDEX(DSecFuel,$D656),0,MMULT(INDEX(DSecLeon,$D656,0),L$106:L$110))</f>
        <v>0.0</v>
      </c>
      <c r="M656" s="38">
        <f>L656</f>
        <v>0.0</v>
      </c>
      <c r="N656" s="38">
        <f>M656</f>
        <v>0.0</v>
      </c>
      <c r="O656" s="38">
        <f>N656</f>
        <v>0.0</v>
      </c>
      <c r="P656" s="38">
        <f>O656</f>
        <v>0.0</v>
      </c>
      <c r="Q656" s="38">
        <f>P656</f>
        <v>0.0</v>
      </c>
      <c r="R656" s="38">
        <f>Q656</f>
        <v>0.0</v>
      </c>
      <c r="S656" s="38">
        <f>R656</f>
        <v>0.0</v>
      </c>
      <c r="T656" s="38">
        <f>S656</f>
        <v>0.0</v>
      </c>
      <c r="U656" s="38">
        <f>T656</f>
        <v>0.0</v>
      </c>
      <c r="V656" s="38">
        <f>U656</f>
        <v>0.0</v>
      </c>
      <c r="W656" s="207" t="str">
        <f>IF(X$5=K$5,SUM(Y656:AI656)-SUM(L656:V656),"")</f>
        <v/>
      </c>
      <c r="X656" s="9" t="str">
        <f>LOWER(CtryCode)&amp;".distn."&amp;$A656&amp;IF($B656="","","."&amp;$B656)&amp;IF($C656="","",".dec."&amp;$C656)&amp;"."&amp;X$5</f>
        <v>egy.distn.dps.fsh.2</v>
      </c>
      <c r="Y656" s="37">
        <f>IF(INDEX(DSecFuel,$D656),0,MMULT(INDEX(DSecLeon,$D656,0),Y$106:Y$110))</f>
        <v>0.0011319743333123597</v>
      </c>
      <c r="Z656" s="38">
        <f>Y656</f>
        <v>0.0011319743333123597</v>
      </c>
      <c r="AA656" s="38">
        <f>Z656</f>
        <v>0.0011319743333123597</v>
      </c>
      <c r="AB656" s="38">
        <f>AA656</f>
        <v>0.0011319743333123597</v>
      </c>
      <c r="AC656" s="38">
        <f>AB656</f>
        <v>0.0011319743333123597</v>
      </c>
      <c r="AD656" s="38">
        <f>AC656</f>
        <v>0.0011319743333123597</v>
      </c>
      <c r="AE656" s="38">
        <f>AD656</f>
        <v>0.0011319743333123597</v>
      </c>
      <c r="AF656" s="38">
        <f>AE656</f>
        <v>0.0011319743333123597</v>
      </c>
      <c r="AG656" s="38">
        <f>AF656</f>
        <v>0.0011319743333123597</v>
      </c>
      <c r="AH656" s="38">
        <f>AG656</f>
        <v>0.0011319743333123597</v>
      </c>
      <c r="AI656" s="38">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7">
        <f>IF(INDEX(DSecFuel,$D657),0,MMULT(INDEX(DSecLeon,$D657,0),L$106:L$110))</f>
        <v>0.0</v>
      </c>
      <c r="M657" s="38">
        <f>L657</f>
        <v>0.0</v>
      </c>
      <c r="N657" s="38">
        <f>M657</f>
        <v>0.0</v>
      </c>
      <c r="O657" s="38">
        <f>N657</f>
        <v>0.0</v>
      </c>
      <c r="P657" s="38">
        <f>O657</f>
        <v>0.0</v>
      </c>
      <c r="Q657" s="38">
        <f>P657</f>
        <v>0.0</v>
      </c>
      <c r="R657" s="38">
        <f>Q657</f>
        <v>0.0</v>
      </c>
      <c r="S657" s="38">
        <f>R657</f>
        <v>0.0</v>
      </c>
      <c r="T657" s="38">
        <f>S657</f>
        <v>0.0</v>
      </c>
      <c r="U657" s="38">
        <f>T657</f>
        <v>0.0</v>
      </c>
      <c r="V657" s="38">
        <f>U657</f>
        <v>0.0</v>
      </c>
      <c r="W657" s="207" t="str">
        <f>IF(X$5=K$5,SUM(Y657:AI657)-SUM(L657:V657),"")</f>
        <v/>
      </c>
      <c r="X657" s="9" t="str">
        <f>LOWER(CtryCode)&amp;".distn."&amp;$A657&amp;IF($B657="","","."&amp;$B657)&amp;IF($C657="","",".dec."&amp;$C657)&amp;"."&amp;X$5</f>
        <v>egy.distn.dps.gro.2</v>
      </c>
      <c r="Y657" s="37">
        <f>IF(INDEX(DSecFuel,$D657),0,MMULT(INDEX(DSecLeon,$D657,0),Y$106:Y$110))</f>
        <v>0.0013063672090467596</v>
      </c>
      <c r="Z657" s="38">
        <f>Y657</f>
        <v>0.0013063672090467596</v>
      </c>
      <c r="AA657" s="38">
        <f>Z657</f>
        <v>0.0013063672090467596</v>
      </c>
      <c r="AB657" s="38">
        <f>AA657</f>
        <v>0.0013063672090467596</v>
      </c>
      <c r="AC657" s="38">
        <f>AB657</f>
        <v>0.0013063672090467596</v>
      </c>
      <c r="AD657" s="38">
        <f>AC657</f>
        <v>0.0013063672090467596</v>
      </c>
      <c r="AE657" s="38">
        <f>AD657</f>
        <v>0.0013063672090467596</v>
      </c>
      <c r="AF657" s="38">
        <f>AE657</f>
        <v>0.0013063672090467596</v>
      </c>
      <c r="AG657" s="38">
        <f>AF657</f>
        <v>0.0013063672090467596</v>
      </c>
      <c r="AH657" s="38">
        <f>AG657</f>
        <v>0.0013063672090467596</v>
      </c>
      <c r="AI657" s="38">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7">
        <f>IF(INDEX(DSecFuel,$D658),0,MMULT(INDEX(DSecLeon,$D658,0),L$106:L$110))</f>
        <v>0.0</v>
      </c>
      <c r="M658" s="38">
        <f>L658</f>
        <v>0.0</v>
      </c>
      <c r="N658" s="38">
        <f>M658</f>
        <v>0.0</v>
      </c>
      <c r="O658" s="38">
        <f>N658</f>
        <v>0.0</v>
      </c>
      <c r="P658" s="38">
        <f>O658</f>
        <v>0.0</v>
      </c>
      <c r="Q658" s="38">
        <f>P658</f>
        <v>0.0</v>
      </c>
      <c r="R658" s="38">
        <f>Q658</f>
        <v>0.0</v>
      </c>
      <c r="S658" s="38">
        <f>R658</f>
        <v>0.0</v>
      </c>
      <c r="T658" s="38">
        <f>S658</f>
        <v>0.0</v>
      </c>
      <c r="U658" s="38">
        <f>T658</f>
        <v>0.0</v>
      </c>
      <c r="V658" s="38">
        <f>U658</f>
        <v>0.0</v>
      </c>
      <c r="W658" s="207" t="str">
        <f>IF(X$5=K$5,SUM(Y658:AI658)-SUM(L658:V658),"")</f>
        <v/>
      </c>
      <c r="X658" s="9" t="str">
        <f>LOWER(CtryCode)&amp;".distn."&amp;$A658&amp;IF($B658="","","."&amp;$B658)&amp;IF($C658="","",".dec."&amp;$C658)&amp;"."&amp;X$5</f>
        <v>egy.distn.dps.hht.2</v>
      </c>
      <c r="Y658" s="37">
        <f>IF(INDEX(DSecFuel,$D658),0,MMULT(INDEX(DSecLeon,$D658,0),Y$106:Y$110))</f>
        <v>0.0012726288082896956</v>
      </c>
      <c r="Z658" s="38">
        <f>Y658</f>
        <v>0.0012726288082896956</v>
      </c>
      <c r="AA658" s="38">
        <f>Z658</f>
        <v>0.0012726288082896956</v>
      </c>
      <c r="AB658" s="38">
        <f>AA658</f>
        <v>0.0012726288082896956</v>
      </c>
      <c r="AC658" s="38">
        <f>AB658</f>
        <v>0.0012726288082896956</v>
      </c>
      <c r="AD658" s="38">
        <f>AC658</f>
        <v>0.0012726288082896956</v>
      </c>
      <c r="AE658" s="38">
        <f>AD658</f>
        <v>0.0012726288082896956</v>
      </c>
      <c r="AF658" s="38">
        <f>AE658</f>
        <v>0.0012726288082896956</v>
      </c>
      <c r="AG658" s="38">
        <f>AF658</f>
        <v>0.0012726288082896956</v>
      </c>
      <c r="AH658" s="38">
        <f>AG658</f>
        <v>0.0012726288082896956</v>
      </c>
      <c r="AI658" s="38">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7">
        <f>IF(INDEX(DSecFuel,$D659),0,MMULT(INDEX(DSecLeon,$D659,0),L$106:L$110))</f>
        <v>0.0</v>
      </c>
      <c r="M659" s="38">
        <f>L659</f>
        <v>0.0</v>
      </c>
      <c r="N659" s="38">
        <f>M659</f>
        <v>0.0</v>
      </c>
      <c r="O659" s="38">
        <f>N659</f>
        <v>0.0</v>
      </c>
      <c r="P659" s="38">
        <f>O659</f>
        <v>0.0</v>
      </c>
      <c r="Q659" s="38">
        <f>P659</f>
        <v>0.0</v>
      </c>
      <c r="R659" s="38">
        <f>Q659</f>
        <v>0.0</v>
      </c>
      <c r="S659" s="38">
        <f>R659</f>
        <v>0.0</v>
      </c>
      <c r="T659" s="38">
        <f>S659</f>
        <v>0.0</v>
      </c>
      <c r="U659" s="38">
        <f>T659</f>
        <v>0.0</v>
      </c>
      <c r="V659" s="38">
        <f>U659</f>
        <v>0.0</v>
      </c>
      <c r="W659" s="207" t="str">
        <f>IF(X$5=K$5,SUM(Y659:AI659)-SUM(L659:V659),"")</f>
        <v/>
      </c>
      <c r="X659" s="9" t="str">
        <f>LOWER(CtryCode)&amp;".distn."&amp;$A659&amp;IF($B659="","","."&amp;$B659)&amp;IF($C659="","",".dec."&amp;$C659)&amp;"."&amp;X$5</f>
        <v>egy.distn.dps.i_s.2</v>
      </c>
      <c r="Y659" s="37">
        <f>IF(INDEX(DSecFuel,$D659),0,MMULT(INDEX(DSecLeon,$D659,0),Y$106:Y$110))</f>
        <v>0.0057726575764151305</v>
      </c>
      <c r="Z659" s="38">
        <f>Y659</f>
        <v>0.0057726575764151305</v>
      </c>
      <c r="AA659" s="38">
        <f>Z659</f>
        <v>0.0057726575764151305</v>
      </c>
      <c r="AB659" s="38">
        <f>AA659</f>
        <v>0.0057726575764151305</v>
      </c>
      <c r="AC659" s="38">
        <f>AB659</f>
        <v>0.0057726575764151305</v>
      </c>
      <c r="AD659" s="38">
        <f>AC659</f>
        <v>0.0057726575764151305</v>
      </c>
      <c r="AE659" s="38">
        <f>AD659</f>
        <v>0.0057726575764151305</v>
      </c>
      <c r="AF659" s="38">
        <f>AE659</f>
        <v>0.0057726575764151305</v>
      </c>
      <c r="AG659" s="38">
        <f>AF659</f>
        <v>0.0057726575764151305</v>
      </c>
      <c r="AH659" s="38">
        <f>AG659</f>
        <v>0.0057726575764151305</v>
      </c>
      <c r="AI659" s="38">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7">
        <f>IF(INDEX(DSecFuel,$D660),0,MMULT(INDEX(DSecLeon,$D660,0),L$106:L$110))</f>
        <v>0.0</v>
      </c>
      <c r="M660" s="38">
        <f>L660</f>
        <v>0.0</v>
      </c>
      <c r="N660" s="38">
        <f>M660</f>
        <v>0.0</v>
      </c>
      <c r="O660" s="38">
        <f>N660</f>
        <v>0.0</v>
      </c>
      <c r="P660" s="38">
        <f>O660</f>
        <v>0.0</v>
      </c>
      <c r="Q660" s="38">
        <f>P660</f>
        <v>0.0</v>
      </c>
      <c r="R660" s="38">
        <f>Q660</f>
        <v>0.0</v>
      </c>
      <c r="S660" s="38">
        <f>R660</f>
        <v>0.0</v>
      </c>
      <c r="T660" s="38">
        <f>S660</f>
        <v>0.0</v>
      </c>
      <c r="U660" s="38">
        <f>T660</f>
        <v>0.0</v>
      </c>
      <c r="V660" s="38">
        <f>U660</f>
        <v>0.0</v>
      </c>
      <c r="W660" s="207" t="str">
        <f>IF(X$5=K$5,SUM(Y660:AI660)-SUM(L660:V660),"")</f>
        <v/>
      </c>
      <c r="X660" s="9" t="str">
        <f>LOWER(CtryCode)&amp;".distn."&amp;$A660&amp;IF($B660="","","."&amp;$B660)&amp;IF($C660="","",".dec."&amp;$C660)&amp;"."&amp;X$5</f>
        <v>egy.distn.dps.ins.2</v>
      </c>
      <c r="Y660" s="37">
        <f>IF(INDEX(DSecFuel,$D660),0,MMULT(INDEX(DSecLeon,$D660,0),Y$106:Y$110))</f>
        <v>0.00044715312538229514</v>
      </c>
      <c r="Z660" s="38">
        <f>Y660</f>
        <v>0.00044715312538229514</v>
      </c>
      <c r="AA660" s="38">
        <f>Z660</f>
        <v>0.00044715312538229514</v>
      </c>
      <c r="AB660" s="38">
        <f>AA660</f>
        <v>0.00044715312538229514</v>
      </c>
      <c r="AC660" s="38">
        <f>AB660</f>
        <v>0.00044715312538229514</v>
      </c>
      <c r="AD660" s="38">
        <f>AC660</f>
        <v>0.00044715312538229514</v>
      </c>
      <c r="AE660" s="38">
        <f>AD660</f>
        <v>0.00044715312538229514</v>
      </c>
      <c r="AF660" s="38">
        <f>AE660</f>
        <v>0.00044715312538229514</v>
      </c>
      <c r="AG660" s="38">
        <f>AF660</f>
        <v>0.00044715312538229514</v>
      </c>
      <c r="AH660" s="38">
        <f>AG660</f>
        <v>0.00044715312538229514</v>
      </c>
      <c r="AI660" s="38">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7">
        <f>IF(INDEX(DSecFuel,$D661),0,MMULT(INDEX(DSecLeon,$D661,0),L$106:L$110))</f>
        <v>0.0</v>
      </c>
      <c r="M661" s="38">
        <f>L661</f>
        <v>0.0</v>
      </c>
      <c r="N661" s="38">
        <f>M661</f>
        <v>0.0</v>
      </c>
      <c r="O661" s="38">
        <f>N661</f>
        <v>0.0</v>
      </c>
      <c r="P661" s="38">
        <f>O661</f>
        <v>0.0</v>
      </c>
      <c r="Q661" s="38">
        <f>P661</f>
        <v>0.0</v>
      </c>
      <c r="R661" s="38">
        <f>Q661</f>
        <v>0.0</v>
      </c>
      <c r="S661" s="38">
        <f>R661</f>
        <v>0.0</v>
      </c>
      <c r="T661" s="38">
        <f>S661</f>
        <v>0.0</v>
      </c>
      <c r="U661" s="38">
        <f>T661</f>
        <v>0.0</v>
      </c>
      <c r="V661" s="38">
        <f>U661</f>
        <v>0.0</v>
      </c>
      <c r="W661" s="207" t="str">
        <f>IF(X$5=K$5,SUM(Y661:AI661)-SUM(L661:V661),"")</f>
        <v/>
      </c>
      <c r="X661" s="9" t="str">
        <f>LOWER(CtryCode)&amp;".distn."&amp;$A661&amp;IF($B661="","","."&amp;$B661)&amp;IF($C661="","",".dec."&amp;$C661)&amp;"."&amp;X$5</f>
        <v>egy.distn.dps.lea.2</v>
      </c>
      <c r="Y661" s="37">
        <f>IF(INDEX(DSecFuel,$D661),0,MMULT(INDEX(DSecLeon,$D661,0),Y$106:Y$110))</f>
        <v>0.0012959213990988202</v>
      </c>
      <c r="Z661" s="38">
        <f>Y661</f>
        <v>0.0012959213990988202</v>
      </c>
      <c r="AA661" s="38">
        <f>Z661</f>
        <v>0.0012959213990988202</v>
      </c>
      <c r="AB661" s="38">
        <f>AA661</f>
        <v>0.0012959213990988202</v>
      </c>
      <c r="AC661" s="38">
        <f>AB661</f>
        <v>0.0012959213990988202</v>
      </c>
      <c r="AD661" s="38">
        <f>AC661</f>
        <v>0.0012959213990988202</v>
      </c>
      <c r="AE661" s="38">
        <f>AD661</f>
        <v>0.0012959213990988202</v>
      </c>
      <c r="AF661" s="38">
        <f>AE661</f>
        <v>0.0012959213990988202</v>
      </c>
      <c r="AG661" s="38">
        <f>AF661</f>
        <v>0.0012959213990988202</v>
      </c>
      <c r="AH661" s="38">
        <f>AG661</f>
        <v>0.0012959213990988202</v>
      </c>
      <c r="AI661" s="38">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7">
        <f>IF(INDEX(DSecFuel,$D662),0,MMULT(INDEX(DSecLeon,$D662,0),L$106:L$110))</f>
        <v>0.0</v>
      </c>
      <c r="M662" s="38">
        <f>L662</f>
        <v>0.0</v>
      </c>
      <c r="N662" s="38">
        <f>M662</f>
        <v>0.0</v>
      </c>
      <c r="O662" s="38">
        <f>N662</f>
        <v>0.0</v>
      </c>
      <c r="P662" s="38">
        <f>O662</f>
        <v>0.0</v>
      </c>
      <c r="Q662" s="38">
        <f>P662</f>
        <v>0.0</v>
      </c>
      <c r="R662" s="38">
        <f>Q662</f>
        <v>0.0</v>
      </c>
      <c r="S662" s="38">
        <f>R662</f>
        <v>0.0</v>
      </c>
      <c r="T662" s="38">
        <f>S662</f>
        <v>0.0</v>
      </c>
      <c r="U662" s="38">
        <f>T662</f>
        <v>0.0</v>
      </c>
      <c r="V662" s="38">
        <f>U662</f>
        <v>0.0</v>
      </c>
      <c r="W662" s="207" t="str">
        <f>IF(X$5=K$5,SUM(Y662:AI662)-SUM(L662:V662),"")</f>
        <v/>
      </c>
      <c r="X662" s="9" t="str">
        <f>LOWER(CtryCode)&amp;".distn."&amp;$A662&amp;IF($B662="","","."&amp;$B662)&amp;IF($C662="","",".dec."&amp;$C662)&amp;"."&amp;X$5</f>
        <v>egy.distn.dps.lum.2</v>
      </c>
      <c r="Y662" s="37">
        <f>IF(INDEX(DSecFuel,$D662),0,MMULT(INDEX(DSecLeon,$D662,0),Y$106:Y$110))</f>
        <v>0.0018907188504477845</v>
      </c>
      <c r="Z662" s="38">
        <f>Y662</f>
        <v>0.0018907188504477845</v>
      </c>
      <c r="AA662" s="38">
        <f>Z662</f>
        <v>0.0018907188504477845</v>
      </c>
      <c r="AB662" s="38">
        <f>AA662</f>
        <v>0.0018907188504477845</v>
      </c>
      <c r="AC662" s="38">
        <f>AB662</f>
        <v>0.0018907188504477845</v>
      </c>
      <c r="AD662" s="38">
        <f>AC662</f>
        <v>0.0018907188504477845</v>
      </c>
      <c r="AE662" s="38">
        <f>AD662</f>
        <v>0.0018907188504477845</v>
      </c>
      <c r="AF662" s="38">
        <f>AE662</f>
        <v>0.0018907188504477845</v>
      </c>
      <c r="AG662" s="38">
        <f>AF662</f>
        <v>0.0018907188504477845</v>
      </c>
      <c r="AH662" s="38">
        <f>AG662</f>
        <v>0.0018907188504477845</v>
      </c>
      <c r="AI662" s="38">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7">
        <f>IF(INDEX(DSecFuel,$D663),0,MMULT(INDEX(DSecLeon,$D663,0),L$106:L$110))</f>
        <v>0.0</v>
      </c>
      <c r="M663" s="38">
        <f>L663</f>
        <v>0.0</v>
      </c>
      <c r="N663" s="38">
        <f>M663</f>
        <v>0.0</v>
      </c>
      <c r="O663" s="38">
        <f>N663</f>
        <v>0.0</v>
      </c>
      <c r="P663" s="38">
        <f>O663</f>
        <v>0.0</v>
      </c>
      <c r="Q663" s="38">
        <f>P663</f>
        <v>0.0</v>
      </c>
      <c r="R663" s="38">
        <f>Q663</f>
        <v>0.0</v>
      </c>
      <c r="S663" s="38">
        <f>R663</f>
        <v>0.0</v>
      </c>
      <c r="T663" s="38">
        <f>S663</f>
        <v>0.0</v>
      </c>
      <c r="U663" s="38">
        <f>T663</f>
        <v>0.0</v>
      </c>
      <c r="V663" s="38">
        <f>U663</f>
        <v>0.0</v>
      </c>
      <c r="W663" s="207" t="str">
        <f>IF(X$5=K$5,SUM(Y663:AI663)-SUM(L663:V663),"")</f>
        <v/>
      </c>
      <c r="X663" s="9" t="str">
        <f>LOWER(CtryCode)&amp;".distn."&amp;$A663&amp;IF($B663="","","."&amp;$B663)&amp;IF($C663="","",".dec."&amp;$C663)&amp;"."&amp;X$5</f>
        <v>egy.distn.dps.mil.2</v>
      </c>
      <c r="Y663" s="37">
        <f>IF(INDEX(DSecFuel,$D663),0,MMULT(INDEX(DSecLeon,$D663,0),Y$106:Y$110))</f>
        <v>0.0006189017115596121</v>
      </c>
      <c r="Z663" s="38">
        <f>Y663</f>
        <v>0.0006189017115596121</v>
      </c>
      <c r="AA663" s="38">
        <f>Z663</f>
        <v>0.0006189017115596121</v>
      </c>
      <c r="AB663" s="38">
        <f>AA663</f>
        <v>0.0006189017115596121</v>
      </c>
      <c r="AC663" s="38">
        <f>AB663</f>
        <v>0.0006189017115596121</v>
      </c>
      <c r="AD663" s="38">
        <f>AC663</f>
        <v>0.0006189017115596121</v>
      </c>
      <c r="AE663" s="38">
        <f>AD663</f>
        <v>0.0006189017115596121</v>
      </c>
      <c r="AF663" s="38">
        <f>AE663</f>
        <v>0.0006189017115596121</v>
      </c>
      <c r="AG663" s="38">
        <f>AF663</f>
        <v>0.0006189017115596121</v>
      </c>
      <c r="AH663" s="38">
        <f>AG663</f>
        <v>0.0006189017115596121</v>
      </c>
      <c r="AI663" s="38">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7">
        <f>IF(INDEX(DSecFuel,$D664),0,MMULT(INDEX(DSecLeon,$D664,0),L$106:L$110))</f>
        <v>0.0</v>
      </c>
      <c r="M664" s="38">
        <f>L664</f>
        <v>0.0</v>
      </c>
      <c r="N664" s="38">
        <f>M664</f>
        <v>0.0</v>
      </c>
      <c r="O664" s="38">
        <f>N664</f>
        <v>0.0</v>
      </c>
      <c r="P664" s="38">
        <f>O664</f>
        <v>0.0</v>
      </c>
      <c r="Q664" s="38">
        <f>P664</f>
        <v>0.0</v>
      </c>
      <c r="R664" s="38">
        <f>Q664</f>
        <v>0.0</v>
      </c>
      <c r="S664" s="38">
        <f>R664</f>
        <v>0.0</v>
      </c>
      <c r="T664" s="38">
        <f>S664</f>
        <v>0.0</v>
      </c>
      <c r="U664" s="38">
        <f>T664</f>
        <v>0.0</v>
      </c>
      <c r="V664" s="38">
        <f>U664</f>
        <v>0.0</v>
      </c>
      <c r="W664" s="207" t="str">
        <f>IF(X$5=K$5,SUM(Y664:AI664)-SUM(L664:V664),"")</f>
        <v/>
      </c>
      <c r="X664" s="9" t="str">
        <f>LOWER(CtryCode)&amp;".distn."&amp;$A664&amp;IF($B664="","","."&amp;$B664)&amp;IF($C664="","",".dec."&amp;$C664)&amp;"."&amp;X$5</f>
        <v>egy.distn.dps.mvh.2</v>
      </c>
      <c r="Y664" s="37">
        <f>IF(INDEX(DSecFuel,$D664),0,MMULT(INDEX(DSecLeon,$D664,0),Y$106:Y$110))</f>
        <v>0.002072193572752414</v>
      </c>
      <c r="Z664" s="38">
        <f>Y664</f>
        <v>0.002072193572752414</v>
      </c>
      <c r="AA664" s="38">
        <f>Z664</f>
        <v>0.002072193572752414</v>
      </c>
      <c r="AB664" s="38">
        <f>AA664</f>
        <v>0.002072193572752414</v>
      </c>
      <c r="AC664" s="38">
        <f>AB664</f>
        <v>0.002072193572752414</v>
      </c>
      <c r="AD664" s="38">
        <f>AC664</f>
        <v>0.002072193572752414</v>
      </c>
      <c r="AE664" s="38">
        <f>AD664</f>
        <v>0.002072193572752414</v>
      </c>
      <c r="AF664" s="38">
        <f>AE664</f>
        <v>0.002072193572752414</v>
      </c>
      <c r="AG664" s="38">
        <f>AF664</f>
        <v>0.002072193572752414</v>
      </c>
      <c r="AH664" s="38">
        <f>AG664</f>
        <v>0.002072193572752414</v>
      </c>
      <c r="AI664" s="38">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7">
        <f>IF(INDEX(DSecFuel,$D665),0,MMULT(INDEX(DSecLeon,$D665,0),L$106:L$110))</f>
        <v>0.0</v>
      </c>
      <c r="M665" s="38">
        <f>L665</f>
        <v>0.0</v>
      </c>
      <c r="N665" s="38">
        <f>M665</f>
        <v>0.0</v>
      </c>
      <c r="O665" s="38">
        <f>N665</f>
        <v>0.0</v>
      </c>
      <c r="P665" s="38">
        <f>O665</f>
        <v>0.0</v>
      </c>
      <c r="Q665" s="38">
        <f>P665</f>
        <v>0.0</v>
      </c>
      <c r="R665" s="38">
        <f>Q665</f>
        <v>0.0</v>
      </c>
      <c r="S665" s="38">
        <f>R665</f>
        <v>0.0</v>
      </c>
      <c r="T665" s="38">
        <f>S665</f>
        <v>0.0</v>
      </c>
      <c r="U665" s="38">
        <f>T665</f>
        <v>0.0</v>
      </c>
      <c r="V665" s="38">
        <f>U665</f>
        <v>0.0</v>
      </c>
      <c r="W665" s="207" t="str">
        <f>IF(X$5=K$5,SUM(Y665:AI665)-SUM(L665:V665),"")</f>
        <v/>
      </c>
      <c r="X665" s="9" t="str">
        <f>LOWER(CtryCode)&amp;".distn."&amp;$A665&amp;IF($B665="","","."&amp;$B665)&amp;IF($C665="","",".dec."&amp;$C665)&amp;"."&amp;X$5</f>
        <v>egy.distn.dps.nfm.2</v>
      </c>
      <c r="Y665" s="37">
        <f>IF(INDEX(DSecFuel,$D665),0,MMULT(INDEX(DSecLeon,$D665,0),Y$106:Y$110))</f>
        <v>0.004261037871751051</v>
      </c>
      <c r="Z665" s="38">
        <f>Y665</f>
        <v>0.004261037871751051</v>
      </c>
      <c r="AA665" s="38">
        <f>Z665</f>
        <v>0.004261037871751051</v>
      </c>
      <c r="AB665" s="38">
        <f>AA665</f>
        <v>0.004261037871751051</v>
      </c>
      <c r="AC665" s="38">
        <f>AB665</f>
        <v>0.004261037871751051</v>
      </c>
      <c r="AD665" s="38">
        <f>AC665</f>
        <v>0.004261037871751051</v>
      </c>
      <c r="AE665" s="38">
        <f>AD665</f>
        <v>0.004261037871751051</v>
      </c>
      <c r="AF665" s="38">
        <f>AE665</f>
        <v>0.004261037871751051</v>
      </c>
      <c r="AG665" s="38">
        <f>AF665</f>
        <v>0.004261037871751051</v>
      </c>
      <c r="AH665" s="38">
        <f>AG665</f>
        <v>0.004261037871751051</v>
      </c>
      <c r="AI665" s="38">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7">
        <f>IF(INDEX(DSecFuel,$D666),0,MMULT(INDEX(DSecLeon,$D666,0),L$106:L$110))</f>
        <v>0.0</v>
      </c>
      <c r="M666" s="38">
        <f>L666</f>
        <v>0.0</v>
      </c>
      <c r="N666" s="38">
        <f>M666</f>
        <v>0.0</v>
      </c>
      <c r="O666" s="38">
        <f>N666</f>
        <v>0.0</v>
      </c>
      <c r="P666" s="38">
        <f>O666</f>
        <v>0.0</v>
      </c>
      <c r="Q666" s="38">
        <f>P666</f>
        <v>0.0</v>
      </c>
      <c r="R666" s="38">
        <f>Q666</f>
        <v>0.0</v>
      </c>
      <c r="S666" s="38">
        <f>R666</f>
        <v>0.0</v>
      </c>
      <c r="T666" s="38">
        <f>S666</f>
        <v>0.0</v>
      </c>
      <c r="U666" s="38">
        <f>T666</f>
        <v>0.0</v>
      </c>
      <c r="V666" s="38">
        <f>U666</f>
        <v>0.0</v>
      </c>
      <c r="W666" s="207" t="str">
        <f>IF(X$5=K$5,SUM(Y666:AI666)-SUM(L666:V666),"")</f>
        <v/>
      </c>
      <c r="X666" s="9" t="str">
        <f>LOWER(CtryCode)&amp;".distn."&amp;$A666&amp;IF($B666="","","."&amp;$B666)&amp;IF($C666="","",".dec."&amp;$C666)&amp;"."&amp;X$5</f>
        <v>egy.distn.dps.nga.2</v>
      </c>
      <c r="Y666" s="37">
        <f>IF(INDEX(DSecFuel,$D666),0,MMULT(INDEX(DSecLeon,$D666,0),Y$106:Y$110))</f>
        <v>0.0</v>
      </c>
      <c r="Z666" s="38">
        <f>Y666</f>
        <v>0.0</v>
      </c>
      <c r="AA666" s="38">
        <f>Z666</f>
        <v>0.0</v>
      </c>
      <c r="AB666" s="38">
        <f>AA666</f>
        <v>0.0</v>
      </c>
      <c r="AC666" s="38">
        <f>AB666</f>
        <v>0.0</v>
      </c>
      <c r="AD666" s="38">
        <f>AC666</f>
        <v>0.0</v>
      </c>
      <c r="AE666" s="38">
        <f>AD666</f>
        <v>0.0</v>
      </c>
      <c r="AF666" s="38">
        <f>AE666</f>
        <v>0.0</v>
      </c>
      <c r="AG666" s="38">
        <f>AF666</f>
        <v>0.0</v>
      </c>
      <c r="AH666" s="38">
        <f>AG666</f>
        <v>0.0</v>
      </c>
      <c r="AI666" s="38">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7">
        <f>IF(INDEX(DSecFuel,$D667),0,MMULT(INDEX(DSecLeon,$D667,0),L$106:L$110))</f>
        <v>0.0</v>
      </c>
      <c r="M667" s="38">
        <f>L667</f>
        <v>0.0</v>
      </c>
      <c r="N667" s="38">
        <f>M667</f>
        <v>0.0</v>
      </c>
      <c r="O667" s="38">
        <f>N667</f>
        <v>0.0</v>
      </c>
      <c r="P667" s="38">
        <f>O667</f>
        <v>0.0</v>
      </c>
      <c r="Q667" s="38">
        <f>P667</f>
        <v>0.0</v>
      </c>
      <c r="R667" s="38">
        <f>Q667</f>
        <v>0.0</v>
      </c>
      <c r="S667" s="38">
        <f>R667</f>
        <v>0.0</v>
      </c>
      <c r="T667" s="38">
        <f>S667</f>
        <v>0.0</v>
      </c>
      <c r="U667" s="38">
        <f>T667</f>
        <v>0.0</v>
      </c>
      <c r="V667" s="38">
        <f>U667</f>
        <v>0.0</v>
      </c>
      <c r="W667" s="207" t="str">
        <f>IF(X$5=K$5,SUM(Y667:AI667)-SUM(L667:V667),"")</f>
        <v/>
      </c>
      <c r="X667" s="9" t="str">
        <f>LOWER(CtryCode)&amp;".distn."&amp;$A667&amp;IF($B667="","","."&amp;$B667)&amp;IF($C667="","",".dec."&amp;$C667)&amp;"."&amp;X$5</f>
        <v>egy.distn.dps.nmm.2</v>
      </c>
      <c r="Y667" s="37">
        <f>IF(INDEX(DSecFuel,$D667),0,MMULT(INDEX(DSecLeon,$D667,0),Y$106:Y$110))</f>
        <v>0.002081291425119216</v>
      </c>
      <c r="Z667" s="38">
        <f>Y667</f>
        <v>0.002081291425119216</v>
      </c>
      <c r="AA667" s="38">
        <f>Z667</f>
        <v>0.002081291425119216</v>
      </c>
      <c r="AB667" s="38">
        <f>AA667</f>
        <v>0.002081291425119216</v>
      </c>
      <c r="AC667" s="38">
        <f>AB667</f>
        <v>0.002081291425119216</v>
      </c>
      <c r="AD667" s="38">
        <f>AC667</f>
        <v>0.002081291425119216</v>
      </c>
      <c r="AE667" s="38">
        <f>AD667</f>
        <v>0.002081291425119216</v>
      </c>
      <c r="AF667" s="38">
        <f>AE667</f>
        <v>0.002081291425119216</v>
      </c>
      <c r="AG667" s="38">
        <f>AF667</f>
        <v>0.002081291425119216</v>
      </c>
      <c r="AH667" s="38">
        <f>AG667</f>
        <v>0.002081291425119216</v>
      </c>
      <c r="AI667" s="38">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7">
        <f>IF(INDEX(DSecFuel,$D668),0,MMULT(INDEX(DSecLeon,$D668,0),L$106:L$110))</f>
        <v>0.0</v>
      </c>
      <c r="M668" s="38">
        <f>L668</f>
        <v>0.0</v>
      </c>
      <c r="N668" s="38">
        <f>M668</f>
        <v>0.0</v>
      </c>
      <c r="O668" s="38">
        <f>N668</f>
        <v>0.0</v>
      </c>
      <c r="P668" s="38">
        <f>O668</f>
        <v>0.0</v>
      </c>
      <c r="Q668" s="38">
        <f>P668</f>
        <v>0.0</v>
      </c>
      <c r="R668" s="38">
        <f>Q668</f>
        <v>0.0</v>
      </c>
      <c r="S668" s="38">
        <f>R668</f>
        <v>0.0</v>
      </c>
      <c r="T668" s="38">
        <f>S668</f>
        <v>0.0</v>
      </c>
      <c r="U668" s="38">
        <f>T668</f>
        <v>0.0</v>
      </c>
      <c r="V668" s="38">
        <f>U668</f>
        <v>0.0</v>
      </c>
      <c r="W668" s="207" t="str">
        <f>IF(X$5=K$5,SUM(Y668:AI668)-SUM(L668:V668),"")</f>
        <v/>
      </c>
      <c r="X668" s="9" t="str">
        <f>LOWER(CtryCode)&amp;".distn."&amp;$A668&amp;IF($B668="","","."&amp;$B668)&amp;IF($C668="","",".dec."&amp;$C668)&amp;"."&amp;X$5</f>
        <v>egy.distn.dps.oap.2</v>
      </c>
      <c r="Y668" s="37">
        <f>IF(INDEX(DSecFuel,$D668),0,MMULT(INDEX(DSecLeon,$D668,0),Y$106:Y$110))</f>
        <v>0.001214444391102556</v>
      </c>
      <c r="Z668" s="38">
        <f>Y668</f>
        <v>0.001214444391102556</v>
      </c>
      <c r="AA668" s="38">
        <f>Z668</f>
        <v>0.001214444391102556</v>
      </c>
      <c r="AB668" s="38">
        <f>AA668</f>
        <v>0.001214444391102556</v>
      </c>
      <c r="AC668" s="38">
        <f>AB668</f>
        <v>0.001214444391102556</v>
      </c>
      <c r="AD668" s="38">
        <f>AC668</f>
        <v>0.001214444391102556</v>
      </c>
      <c r="AE668" s="38">
        <f>AD668</f>
        <v>0.001214444391102556</v>
      </c>
      <c r="AF668" s="38">
        <f>AE668</f>
        <v>0.001214444391102556</v>
      </c>
      <c r="AG668" s="38">
        <f>AF668</f>
        <v>0.001214444391102556</v>
      </c>
      <c r="AH668" s="38">
        <f>AG668</f>
        <v>0.001214444391102556</v>
      </c>
      <c r="AI668" s="38">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7">
        <f>IF(INDEX(DSecFuel,$D669),0,MMULT(INDEX(DSecLeon,$D669,0),L$106:L$110))</f>
        <v>0.0</v>
      </c>
      <c r="M669" s="38">
        <f>L669</f>
        <v>0.0</v>
      </c>
      <c r="N669" s="38">
        <f>M669</f>
        <v>0.0</v>
      </c>
      <c r="O669" s="38">
        <f>N669</f>
        <v>0.0</v>
      </c>
      <c r="P669" s="38">
        <f>O669</f>
        <v>0.0</v>
      </c>
      <c r="Q669" s="38">
        <f>P669</f>
        <v>0.0</v>
      </c>
      <c r="R669" s="38">
        <f>Q669</f>
        <v>0.0</v>
      </c>
      <c r="S669" s="38">
        <f>R669</f>
        <v>0.0</v>
      </c>
      <c r="T669" s="38">
        <f>S669</f>
        <v>0.0</v>
      </c>
      <c r="U669" s="38">
        <f>T669</f>
        <v>0.0</v>
      </c>
      <c r="V669" s="38">
        <f>U669</f>
        <v>0.0</v>
      </c>
      <c r="W669" s="207" t="str">
        <f>IF(X$5=K$5,SUM(Y669:AI669)-SUM(L669:V669),"")</f>
        <v/>
      </c>
      <c r="X669" s="9" t="str">
        <f>LOWER(CtryCode)&amp;".distn."&amp;$A669&amp;IF($B669="","","."&amp;$B669)&amp;IF($C669="","",".dec."&amp;$C669)&amp;"."&amp;X$5</f>
        <v>egy.distn.dps.obs.2</v>
      </c>
      <c r="Y669" s="37">
        <f>IF(INDEX(DSecFuel,$D669),0,MMULT(INDEX(DSecLeon,$D669,0),Y$106:Y$110))</f>
        <v>0.0007206642422590418</v>
      </c>
      <c r="Z669" s="38">
        <f>Y669</f>
        <v>0.0007206642422590418</v>
      </c>
      <c r="AA669" s="38">
        <f>Z669</f>
        <v>0.0007206642422590418</v>
      </c>
      <c r="AB669" s="38">
        <f>AA669</f>
        <v>0.0007206642422590418</v>
      </c>
      <c r="AC669" s="38">
        <f>AB669</f>
        <v>0.0007206642422590418</v>
      </c>
      <c r="AD669" s="38">
        <f>AC669</f>
        <v>0.0007206642422590418</v>
      </c>
      <c r="AE669" s="38">
        <f>AD669</f>
        <v>0.0007206642422590418</v>
      </c>
      <c r="AF669" s="38">
        <f>AE669</f>
        <v>0.0007206642422590418</v>
      </c>
      <c r="AG669" s="38">
        <f>AF669</f>
        <v>0.0007206642422590418</v>
      </c>
      <c r="AH669" s="38">
        <f>AG669</f>
        <v>0.0007206642422590418</v>
      </c>
      <c r="AI669" s="38">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7">
        <f>IF(INDEX(DSecFuel,$D670),0,MMULT(INDEX(DSecLeon,$D670,0),L$106:L$110))</f>
        <v>0.0</v>
      </c>
      <c r="M670" s="38">
        <f>L670</f>
        <v>0.0</v>
      </c>
      <c r="N670" s="38">
        <f>M670</f>
        <v>0.0</v>
      </c>
      <c r="O670" s="38">
        <f>N670</f>
        <v>0.0</v>
      </c>
      <c r="P670" s="38">
        <f>O670</f>
        <v>0.0</v>
      </c>
      <c r="Q670" s="38">
        <f>P670</f>
        <v>0.0</v>
      </c>
      <c r="R670" s="38">
        <f>Q670</f>
        <v>0.0</v>
      </c>
      <c r="S670" s="38">
        <f>R670</f>
        <v>0.0</v>
      </c>
      <c r="T670" s="38">
        <f>S670</f>
        <v>0.0</v>
      </c>
      <c r="U670" s="38">
        <f>T670</f>
        <v>0.0</v>
      </c>
      <c r="V670" s="38">
        <f>U670</f>
        <v>0.0</v>
      </c>
      <c r="W670" s="207" t="str">
        <f>IF(X$5=K$5,SUM(Y670:AI670)-SUM(L670:V670),"")</f>
        <v/>
      </c>
      <c r="X670" s="9" t="str">
        <f>LOWER(CtryCode)&amp;".distn."&amp;$A670&amp;IF($B670="","","."&amp;$B670)&amp;IF($C670="","",".dec."&amp;$C670)&amp;"."&amp;X$5</f>
        <v>egy.distn.dps.ocr.2</v>
      </c>
      <c r="Y670" s="37">
        <f>IF(INDEX(DSecFuel,$D670),0,MMULT(INDEX(DSecLeon,$D670,0),Y$106:Y$110))</f>
        <v>0.0004396625186060514</v>
      </c>
      <c r="Z670" s="38">
        <f>Y670</f>
        <v>0.0004396625186060514</v>
      </c>
      <c r="AA670" s="38">
        <f>Z670</f>
        <v>0.0004396625186060514</v>
      </c>
      <c r="AB670" s="38">
        <f>AA670</f>
        <v>0.0004396625186060514</v>
      </c>
      <c r="AC670" s="38">
        <f>AB670</f>
        <v>0.0004396625186060514</v>
      </c>
      <c r="AD670" s="38">
        <f>AC670</f>
        <v>0.0004396625186060514</v>
      </c>
      <c r="AE670" s="38">
        <f>AD670</f>
        <v>0.0004396625186060514</v>
      </c>
      <c r="AF670" s="38">
        <f>AE670</f>
        <v>0.0004396625186060514</v>
      </c>
      <c r="AG670" s="38">
        <f>AF670</f>
        <v>0.0004396625186060514</v>
      </c>
      <c r="AH670" s="38">
        <f>AG670</f>
        <v>0.0004396625186060514</v>
      </c>
      <c r="AI670" s="38">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7">
        <f>IF(INDEX(DSecFuel,$D671),0,MMULT(INDEX(DSecLeon,$D671,0),L$106:L$110))</f>
        <v>0.0</v>
      </c>
      <c r="M671" s="38">
        <f>L671</f>
        <v>0.0</v>
      </c>
      <c r="N671" s="38">
        <f>M671</f>
        <v>0.0</v>
      </c>
      <c r="O671" s="38">
        <f>N671</f>
        <v>0.0</v>
      </c>
      <c r="P671" s="38">
        <f>O671</f>
        <v>0.0</v>
      </c>
      <c r="Q671" s="38">
        <f>P671</f>
        <v>0.0</v>
      </c>
      <c r="R671" s="38">
        <f>Q671</f>
        <v>0.0</v>
      </c>
      <c r="S671" s="38">
        <f>R671</f>
        <v>0.0</v>
      </c>
      <c r="T671" s="38">
        <f>S671</f>
        <v>0.0</v>
      </c>
      <c r="U671" s="38">
        <f>T671</f>
        <v>0.0</v>
      </c>
      <c r="V671" s="38">
        <f>U671</f>
        <v>0.0</v>
      </c>
      <c r="W671" s="207" t="str">
        <f>IF(X$5=K$5,SUM(Y671:AI671)-SUM(L671:V671),"")</f>
        <v/>
      </c>
      <c r="X671" s="9" t="str">
        <f>LOWER(CtryCode)&amp;".distn."&amp;$A671&amp;IF($B671="","","."&amp;$B671)&amp;IF($C671="","",".dec."&amp;$C671)&amp;"."&amp;X$5</f>
        <v>egy.distn.dps.ofd.2</v>
      </c>
      <c r="Y671" s="37">
        <f>IF(INDEX(DSecFuel,$D671),0,MMULT(INDEX(DSecLeon,$D671,0),Y$106:Y$110))</f>
        <v>0.0017424340602762074</v>
      </c>
      <c r="Z671" s="38">
        <f>Y671</f>
        <v>0.0017424340602762074</v>
      </c>
      <c r="AA671" s="38">
        <f>Z671</f>
        <v>0.0017424340602762074</v>
      </c>
      <c r="AB671" s="38">
        <f>AA671</f>
        <v>0.0017424340602762074</v>
      </c>
      <c r="AC671" s="38">
        <f>AB671</f>
        <v>0.0017424340602762074</v>
      </c>
      <c r="AD671" s="38">
        <f>AC671</f>
        <v>0.0017424340602762074</v>
      </c>
      <c r="AE671" s="38">
        <f>AD671</f>
        <v>0.0017424340602762074</v>
      </c>
      <c r="AF671" s="38">
        <f>AE671</f>
        <v>0.0017424340602762074</v>
      </c>
      <c r="AG671" s="38">
        <f>AF671</f>
        <v>0.0017424340602762074</v>
      </c>
      <c r="AH671" s="38">
        <f>AG671</f>
        <v>0.0017424340602762074</v>
      </c>
      <c r="AI671" s="38">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7">
        <f>IF(INDEX(DSecFuel,$D672),0,MMULT(INDEX(DSecLeon,$D672,0),L$106:L$110))</f>
        <v>0.0</v>
      </c>
      <c r="M672" s="38">
        <f>L672</f>
        <v>0.0</v>
      </c>
      <c r="N672" s="38">
        <f>M672</f>
        <v>0.0</v>
      </c>
      <c r="O672" s="38">
        <f>N672</f>
        <v>0.0</v>
      </c>
      <c r="P672" s="38">
        <f>O672</f>
        <v>0.0</v>
      </c>
      <c r="Q672" s="38">
        <f>P672</f>
        <v>0.0</v>
      </c>
      <c r="R672" s="38">
        <f>Q672</f>
        <v>0.0</v>
      </c>
      <c r="S672" s="38">
        <f>R672</f>
        <v>0.0</v>
      </c>
      <c r="T672" s="38">
        <f>S672</f>
        <v>0.0</v>
      </c>
      <c r="U672" s="38">
        <f>T672</f>
        <v>0.0</v>
      </c>
      <c r="V672" s="38">
        <f>U672</f>
        <v>0.0</v>
      </c>
      <c r="W672" s="207" t="str">
        <f>IF(X$5=K$5,SUM(Y672:AI672)-SUM(L672:V672),"")</f>
        <v/>
      </c>
      <c r="X672" s="9" t="str">
        <f>LOWER(CtryCode)&amp;".distn."&amp;$A672&amp;IF($B672="","","."&amp;$B672)&amp;IF($C672="","",".dec."&amp;$C672)&amp;"."&amp;X$5</f>
        <v>egy.distn.dps.ofi.2</v>
      </c>
      <c r="Y672" s="37">
        <f>IF(INDEX(DSecFuel,$D672),0,MMULT(INDEX(DSecLeon,$D672,0),Y$106:Y$110))</f>
        <v>0.00036744625026916</v>
      </c>
      <c r="Z672" s="38">
        <f>Y672</f>
        <v>0.00036744625026916</v>
      </c>
      <c r="AA672" s="38">
        <f>Z672</f>
        <v>0.00036744625026916</v>
      </c>
      <c r="AB672" s="38">
        <f>AA672</f>
        <v>0.00036744625026916</v>
      </c>
      <c r="AC672" s="38">
        <f>AB672</f>
        <v>0.00036744625026916</v>
      </c>
      <c r="AD672" s="38">
        <f>AC672</f>
        <v>0.00036744625026916</v>
      </c>
      <c r="AE672" s="38">
        <f>AD672</f>
        <v>0.00036744625026916</v>
      </c>
      <c r="AF672" s="38">
        <f>AE672</f>
        <v>0.00036744625026916</v>
      </c>
      <c r="AG672" s="38">
        <f>AF672</f>
        <v>0.00036744625026916</v>
      </c>
      <c r="AH672" s="38">
        <f>AG672</f>
        <v>0.00036744625026916</v>
      </c>
      <c r="AI672" s="38">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7">
        <f>IF(INDEX(DSecFuel,$D673),0,MMULT(INDEX(DSecLeon,$D673,0),L$106:L$110))</f>
        <v>0.0</v>
      </c>
      <c r="M673" s="38">
        <f>L673</f>
        <v>0.0</v>
      </c>
      <c r="N673" s="38">
        <f>M673</f>
        <v>0.0</v>
      </c>
      <c r="O673" s="38">
        <f>N673</f>
        <v>0.0</v>
      </c>
      <c r="P673" s="38">
        <f>O673</f>
        <v>0.0</v>
      </c>
      <c r="Q673" s="38">
        <f>P673</f>
        <v>0.0</v>
      </c>
      <c r="R673" s="38">
        <f>Q673</f>
        <v>0.0</v>
      </c>
      <c r="S673" s="38">
        <f>R673</f>
        <v>0.0</v>
      </c>
      <c r="T673" s="38">
        <f>S673</f>
        <v>0.0</v>
      </c>
      <c r="U673" s="38">
        <f>T673</f>
        <v>0.0</v>
      </c>
      <c r="V673" s="38">
        <f>U673</f>
        <v>0.0</v>
      </c>
      <c r="W673" s="207" t="str">
        <f>IF(X$5=K$5,SUM(Y673:AI673)-SUM(L673:V673),"")</f>
        <v/>
      </c>
      <c r="X673" s="9" t="str">
        <f>LOWER(CtryCode)&amp;".distn."&amp;$A673&amp;IF($B673="","","."&amp;$B673)&amp;IF($C673="","",".dec."&amp;$C673)&amp;"."&amp;X$5</f>
        <v>egy.distn.dps.oil.2</v>
      </c>
      <c r="Y673" s="37">
        <f>IF(INDEX(DSecFuel,$D673),0,MMULT(INDEX(DSecLeon,$D673,0),Y$106:Y$110))</f>
        <v>0.0</v>
      </c>
      <c r="Z673" s="38">
        <f>Y673</f>
        <v>0.0</v>
      </c>
      <c r="AA673" s="38">
        <f>Z673</f>
        <v>0.0</v>
      </c>
      <c r="AB673" s="38">
        <f>AA673</f>
        <v>0.0</v>
      </c>
      <c r="AC673" s="38">
        <f>AB673</f>
        <v>0.0</v>
      </c>
      <c r="AD673" s="38">
        <f>AC673</f>
        <v>0.0</v>
      </c>
      <c r="AE673" s="38">
        <f>AD673</f>
        <v>0.0</v>
      </c>
      <c r="AF673" s="38">
        <f>AE673</f>
        <v>0.0</v>
      </c>
      <c r="AG673" s="38">
        <f>AF673</f>
        <v>0.0</v>
      </c>
      <c r="AH673" s="38">
        <f>AG673</f>
        <v>0.0</v>
      </c>
      <c r="AI673" s="38">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7">
        <f>IF(INDEX(DSecFuel,$D674),0,MMULT(INDEX(DSecLeon,$D674,0),L$106:L$110))</f>
        <v>0.0</v>
      </c>
      <c r="M674" s="38">
        <f>L674</f>
        <v>0.0</v>
      </c>
      <c r="N674" s="38">
        <f>M674</f>
        <v>0.0</v>
      </c>
      <c r="O674" s="38">
        <f>N674</f>
        <v>0.0</v>
      </c>
      <c r="P674" s="38">
        <f>O674</f>
        <v>0.0</v>
      </c>
      <c r="Q674" s="38">
        <f>P674</f>
        <v>0.0</v>
      </c>
      <c r="R674" s="38">
        <f>Q674</f>
        <v>0.0</v>
      </c>
      <c r="S674" s="38">
        <f>R674</f>
        <v>0.0</v>
      </c>
      <c r="T674" s="38">
        <f>S674</f>
        <v>0.0</v>
      </c>
      <c r="U674" s="38">
        <f>T674</f>
        <v>0.0</v>
      </c>
      <c r="V674" s="38">
        <f>U674</f>
        <v>0.0</v>
      </c>
      <c r="W674" s="207" t="str">
        <f>IF(X$5=K$5,SUM(Y674:AI674)-SUM(L674:V674),"")</f>
        <v/>
      </c>
      <c r="X674" s="9" t="str">
        <f>LOWER(CtryCode)&amp;".distn."&amp;$A674&amp;IF($B674="","","."&amp;$B674)&amp;IF($C674="","",".dec."&amp;$C674)&amp;"."&amp;X$5</f>
        <v>egy.distn.dps.ome.2</v>
      </c>
      <c r="Y674" s="37">
        <f>IF(INDEX(DSecFuel,$D674),0,MMULT(INDEX(DSecLeon,$D674,0),Y$106:Y$110))</f>
        <v>0.002460519096679889</v>
      </c>
      <c r="Z674" s="38">
        <f>Y674</f>
        <v>0.002460519096679889</v>
      </c>
      <c r="AA674" s="38">
        <f>Z674</f>
        <v>0.002460519096679889</v>
      </c>
      <c r="AB674" s="38">
        <f>AA674</f>
        <v>0.002460519096679889</v>
      </c>
      <c r="AC674" s="38">
        <f>AB674</f>
        <v>0.002460519096679889</v>
      </c>
      <c r="AD674" s="38">
        <f>AC674</f>
        <v>0.002460519096679889</v>
      </c>
      <c r="AE674" s="38">
        <f>AD674</f>
        <v>0.002460519096679889</v>
      </c>
      <c r="AF674" s="38">
        <f>AE674</f>
        <v>0.002460519096679889</v>
      </c>
      <c r="AG674" s="38">
        <f>AF674</f>
        <v>0.002460519096679889</v>
      </c>
      <c r="AH674" s="38">
        <f>AG674</f>
        <v>0.002460519096679889</v>
      </c>
      <c r="AI674" s="38">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7">
        <f>IF(INDEX(DSecFuel,$D675),0,MMULT(INDEX(DSecLeon,$D675,0),L$106:L$110))</f>
        <v>0.0</v>
      </c>
      <c r="M675" s="38">
        <f>L675</f>
        <v>0.0</v>
      </c>
      <c r="N675" s="38">
        <f>M675</f>
        <v>0.0</v>
      </c>
      <c r="O675" s="38">
        <f>N675</f>
        <v>0.0</v>
      </c>
      <c r="P675" s="38">
        <f>O675</f>
        <v>0.0</v>
      </c>
      <c r="Q675" s="38">
        <f>P675</f>
        <v>0.0</v>
      </c>
      <c r="R675" s="38">
        <f>Q675</f>
        <v>0.0</v>
      </c>
      <c r="S675" s="38">
        <f>R675</f>
        <v>0.0</v>
      </c>
      <c r="T675" s="38">
        <f>S675</f>
        <v>0.0</v>
      </c>
      <c r="U675" s="38">
        <f>T675</f>
        <v>0.0</v>
      </c>
      <c r="V675" s="38">
        <f>U675</f>
        <v>0.0</v>
      </c>
      <c r="W675" s="207" t="str">
        <f>IF(X$5=K$5,SUM(Y675:AI675)-SUM(L675:V675),"")</f>
        <v/>
      </c>
      <c r="X675" s="9" t="str">
        <f>LOWER(CtryCode)&amp;".distn."&amp;$A675&amp;IF($B675="","","."&amp;$B675)&amp;IF($C675="","",".dec."&amp;$C675)&amp;"."&amp;X$5</f>
        <v>egy.distn.dps.omf.2</v>
      </c>
      <c r="Y675" s="37">
        <f>IF(INDEX(DSecFuel,$D675),0,MMULT(INDEX(DSecLeon,$D675,0),Y$106:Y$110))</f>
        <v>0.005881932408079233</v>
      </c>
      <c r="Z675" s="38">
        <f>Y675</f>
        <v>0.005881932408079233</v>
      </c>
      <c r="AA675" s="38">
        <f>Z675</f>
        <v>0.005881932408079233</v>
      </c>
      <c r="AB675" s="38">
        <f>AA675</f>
        <v>0.005881932408079233</v>
      </c>
      <c r="AC675" s="38">
        <f>AB675</f>
        <v>0.005881932408079233</v>
      </c>
      <c r="AD675" s="38">
        <f>AC675</f>
        <v>0.005881932408079233</v>
      </c>
      <c r="AE675" s="38">
        <f>AD675</f>
        <v>0.005881932408079233</v>
      </c>
      <c r="AF675" s="38">
        <f>AE675</f>
        <v>0.005881932408079233</v>
      </c>
      <c r="AG675" s="38">
        <f>AF675</f>
        <v>0.005881932408079233</v>
      </c>
      <c r="AH675" s="38">
        <f>AG675</f>
        <v>0.005881932408079233</v>
      </c>
      <c r="AI675" s="38">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7">
        <f>IF(INDEX(DSecFuel,$D676),0,MMULT(INDEX(DSecLeon,$D676,0),L$106:L$110))</f>
        <v>0.0</v>
      </c>
      <c r="M676" s="38">
        <f>L676</f>
        <v>0.0</v>
      </c>
      <c r="N676" s="38">
        <f>M676</f>
        <v>0.0</v>
      </c>
      <c r="O676" s="38">
        <f>N676</f>
        <v>0.0</v>
      </c>
      <c r="P676" s="38">
        <f>O676</f>
        <v>0.0</v>
      </c>
      <c r="Q676" s="38">
        <f>P676</f>
        <v>0.0</v>
      </c>
      <c r="R676" s="38">
        <f>Q676</f>
        <v>0.0</v>
      </c>
      <c r="S676" s="38">
        <f>R676</f>
        <v>0.0</v>
      </c>
      <c r="T676" s="38">
        <f>S676</f>
        <v>0.0</v>
      </c>
      <c r="U676" s="38">
        <f>T676</f>
        <v>0.0</v>
      </c>
      <c r="V676" s="38">
        <f>U676</f>
        <v>0.0</v>
      </c>
      <c r="W676" s="207" t="str">
        <f>IF(X$5=K$5,SUM(Y676:AI676)-SUM(L676:V676),"")</f>
        <v/>
      </c>
      <c r="X676" s="9" t="str">
        <f>LOWER(CtryCode)&amp;".distn."&amp;$A676&amp;IF($B676="","","."&amp;$B676)&amp;IF($C676="","",".dec."&amp;$C676)&amp;"."&amp;X$5</f>
        <v>egy.distn.dps.omt.2</v>
      </c>
      <c r="Y676" s="37">
        <f>IF(INDEX(DSecFuel,$D676),0,MMULT(INDEX(DSecLeon,$D676,0),Y$106:Y$110))</f>
        <v>0.0002287748450467714</v>
      </c>
      <c r="Z676" s="38">
        <f>Y676</f>
        <v>0.0002287748450467714</v>
      </c>
      <c r="AA676" s="38">
        <f>Z676</f>
        <v>0.0002287748450467714</v>
      </c>
      <c r="AB676" s="38">
        <f>AA676</f>
        <v>0.0002287748450467714</v>
      </c>
      <c r="AC676" s="38">
        <f>AB676</f>
        <v>0.0002287748450467714</v>
      </c>
      <c r="AD676" s="38">
        <f>AC676</f>
        <v>0.0002287748450467714</v>
      </c>
      <c r="AE676" s="38">
        <f>AD676</f>
        <v>0.0002287748450467714</v>
      </c>
      <c r="AF676" s="38">
        <f>AE676</f>
        <v>0.0002287748450467714</v>
      </c>
      <c r="AG676" s="38">
        <f>AF676</f>
        <v>0.0002287748450467714</v>
      </c>
      <c r="AH676" s="38">
        <f>AG676</f>
        <v>0.0002287748450467714</v>
      </c>
      <c r="AI676" s="38">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7">
        <f>IF(INDEX(DSecFuel,$D677),0,MMULT(INDEX(DSecLeon,$D677,0),L$106:L$110))</f>
        <v>0.0</v>
      </c>
      <c r="M677" s="38">
        <f>L677</f>
        <v>0.0</v>
      </c>
      <c r="N677" s="38">
        <f>M677</f>
        <v>0.0</v>
      </c>
      <c r="O677" s="38">
        <f>N677</f>
        <v>0.0</v>
      </c>
      <c r="P677" s="38">
        <f>O677</f>
        <v>0.0</v>
      </c>
      <c r="Q677" s="38">
        <f>P677</f>
        <v>0.0</v>
      </c>
      <c r="R677" s="38">
        <f>Q677</f>
        <v>0.0</v>
      </c>
      <c r="S677" s="38">
        <f>R677</f>
        <v>0.0</v>
      </c>
      <c r="T677" s="38">
        <f>S677</f>
        <v>0.0</v>
      </c>
      <c r="U677" s="38">
        <f>T677</f>
        <v>0.0</v>
      </c>
      <c r="V677" s="38">
        <f>U677</f>
        <v>0.0</v>
      </c>
      <c r="W677" s="207" t="str">
        <f>IF(X$5=K$5,SUM(Y677:AI677)-SUM(L677:V677),"")</f>
        <v/>
      </c>
      <c r="X677" s="9" t="str">
        <f>LOWER(CtryCode)&amp;".distn."&amp;$A677&amp;IF($B677="","","."&amp;$B677)&amp;IF($C677="","",".dec."&amp;$C677)&amp;"."&amp;X$5</f>
        <v>egy.distn.dps.osd.2</v>
      </c>
      <c r="Y677" s="37">
        <f>IF(INDEX(DSecFuel,$D677),0,MMULT(INDEX(DSecLeon,$D677,0),Y$106:Y$110))</f>
        <v>0.0008904268465040913</v>
      </c>
      <c r="Z677" s="38">
        <f>Y677</f>
        <v>0.0008904268465040913</v>
      </c>
      <c r="AA677" s="38">
        <f>Z677</f>
        <v>0.0008904268465040913</v>
      </c>
      <c r="AB677" s="38">
        <f>AA677</f>
        <v>0.0008904268465040913</v>
      </c>
      <c r="AC677" s="38">
        <f>AB677</f>
        <v>0.0008904268465040913</v>
      </c>
      <c r="AD677" s="38">
        <f>AC677</f>
        <v>0.0008904268465040913</v>
      </c>
      <c r="AE677" s="38">
        <f>AD677</f>
        <v>0.0008904268465040913</v>
      </c>
      <c r="AF677" s="38">
        <f>AE677</f>
        <v>0.0008904268465040913</v>
      </c>
      <c r="AG677" s="38">
        <f>AF677</f>
        <v>0.0008904268465040913</v>
      </c>
      <c r="AH677" s="38">
        <f>AG677</f>
        <v>0.0008904268465040913</v>
      </c>
      <c r="AI677" s="38">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7">
        <f>IF(INDEX(DSecFuel,$D678),0,MMULT(INDEX(DSecLeon,$D678,0),L$106:L$110))</f>
        <v>0.0</v>
      </c>
      <c r="M678" s="38">
        <f>L678</f>
        <v>0.0</v>
      </c>
      <c r="N678" s="38">
        <f>M678</f>
        <v>0.0</v>
      </c>
      <c r="O678" s="38">
        <f>N678</f>
        <v>0.0</v>
      </c>
      <c r="P678" s="38">
        <f>O678</f>
        <v>0.0</v>
      </c>
      <c r="Q678" s="38">
        <f>P678</f>
        <v>0.0</v>
      </c>
      <c r="R678" s="38">
        <f>Q678</f>
        <v>0.0</v>
      </c>
      <c r="S678" s="38">
        <f>R678</f>
        <v>0.0</v>
      </c>
      <c r="T678" s="38">
        <f>S678</f>
        <v>0.0</v>
      </c>
      <c r="U678" s="38">
        <f>T678</f>
        <v>0.0</v>
      </c>
      <c r="V678" s="38">
        <f>U678</f>
        <v>0.0</v>
      </c>
      <c r="W678" s="207" t="str">
        <f>IF(X$5=K$5,SUM(Y678:AI678)-SUM(L678:V678),"")</f>
        <v/>
      </c>
      <c r="X678" s="9" t="str">
        <f>LOWER(CtryCode)&amp;".distn."&amp;$A678&amp;IF($B678="","","."&amp;$B678)&amp;IF($C678="","",".dec."&amp;$C678)&amp;"."&amp;X$5</f>
        <v>egy.distn.dps.osg.2</v>
      </c>
      <c r="Y678" s="37">
        <f>IF(INDEX(DSecFuel,$D678),0,MMULT(INDEX(DSecLeon,$D678,0),Y$106:Y$110))</f>
        <v>0.001176774002321939</v>
      </c>
      <c r="Z678" s="38">
        <f>Y678</f>
        <v>0.001176774002321939</v>
      </c>
      <c r="AA678" s="38">
        <f>Z678</f>
        <v>0.001176774002321939</v>
      </c>
      <c r="AB678" s="38">
        <f>AA678</f>
        <v>0.001176774002321939</v>
      </c>
      <c r="AC678" s="38">
        <f>AB678</f>
        <v>0.001176774002321939</v>
      </c>
      <c r="AD678" s="38">
        <f>AC678</f>
        <v>0.001176774002321939</v>
      </c>
      <c r="AE678" s="38">
        <f>AD678</f>
        <v>0.001176774002321939</v>
      </c>
      <c r="AF678" s="38">
        <f>AE678</f>
        <v>0.001176774002321939</v>
      </c>
      <c r="AG678" s="38">
        <f>AF678</f>
        <v>0.001176774002321939</v>
      </c>
      <c r="AH678" s="38">
        <f>AG678</f>
        <v>0.001176774002321939</v>
      </c>
      <c r="AI678" s="38">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7">
        <f>IF(INDEX(DSecFuel,$D679),0,MMULT(INDEX(DSecLeon,$D679,0),L$106:L$110))</f>
        <v>0.0</v>
      </c>
      <c r="M679" s="38">
        <f>L679</f>
        <v>0.0</v>
      </c>
      <c r="N679" s="38">
        <f>M679</f>
        <v>0.0</v>
      </c>
      <c r="O679" s="38">
        <f>N679</f>
        <v>0.0</v>
      </c>
      <c r="P679" s="38">
        <f>O679</f>
        <v>0.0</v>
      </c>
      <c r="Q679" s="38">
        <f>P679</f>
        <v>0.0</v>
      </c>
      <c r="R679" s="38">
        <f>Q679</f>
        <v>0.0</v>
      </c>
      <c r="S679" s="38">
        <f>R679</f>
        <v>0.0</v>
      </c>
      <c r="T679" s="38">
        <f>S679</f>
        <v>0.0</v>
      </c>
      <c r="U679" s="38">
        <f>T679</f>
        <v>0.0</v>
      </c>
      <c r="V679" s="38">
        <f>U679</f>
        <v>0.0</v>
      </c>
      <c r="W679" s="207" t="str">
        <f>IF(X$5=K$5,SUM(Y679:AI679)-SUM(L679:V679),"")</f>
        <v/>
      </c>
      <c r="X679" s="9" t="str">
        <f>LOWER(CtryCode)&amp;".distn."&amp;$A679&amp;IF($B679="","","."&amp;$B679)&amp;IF($C679="","",".dec."&amp;$C679)&amp;"."&amp;X$5</f>
        <v>egy.distn.dps.otn.2</v>
      </c>
      <c r="Y679" s="37">
        <f>IF(INDEX(DSecFuel,$D679),0,MMULT(INDEX(DSecLeon,$D679,0),Y$106:Y$110))</f>
        <v>0.0019866656050233312</v>
      </c>
      <c r="Z679" s="38">
        <f>Y679</f>
        <v>0.0019866656050233312</v>
      </c>
      <c r="AA679" s="38">
        <f>Z679</f>
        <v>0.0019866656050233312</v>
      </c>
      <c r="AB679" s="38">
        <f>AA679</f>
        <v>0.0019866656050233312</v>
      </c>
      <c r="AC679" s="38">
        <f>AB679</f>
        <v>0.0019866656050233312</v>
      </c>
      <c r="AD679" s="38">
        <f>AC679</f>
        <v>0.0019866656050233312</v>
      </c>
      <c r="AE679" s="38">
        <f>AD679</f>
        <v>0.0019866656050233312</v>
      </c>
      <c r="AF679" s="38">
        <f>AE679</f>
        <v>0.0019866656050233312</v>
      </c>
      <c r="AG679" s="38">
        <f>AF679</f>
        <v>0.0019866656050233312</v>
      </c>
      <c r="AH679" s="38">
        <f>AG679</f>
        <v>0.0019866656050233312</v>
      </c>
      <c r="AI679" s="38">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7">
        <f>IF(INDEX(DSecFuel,$D680),0,MMULT(INDEX(DSecLeon,$D680,0),L$106:L$110))</f>
        <v>0.0</v>
      </c>
      <c r="M680" s="38">
        <f>L680</f>
        <v>0.0</v>
      </c>
      <c r="N680" s="38">
        <f>M680</f>
        <v>0.0</v>
      </c>
      <c r="O680" s="38">
        <f>N680</f>
        <v>0.0</v>
      </c>
      <c r="P680" s="38">
        <f>O680</f>
        <v>0.0</v>
      </c>
      <c r="Q680" s="38">
        <f>P680</f>
        <v>0.0</v>
      </c>
      <c r="R680" s="38">
        <f>Q680</f>
        <v>0.0</v>
      </c>
      <c r="S680" s="38">
        <f>R680</f>
        <v>0.0</v>
      </c>
      <c r="T680" s="38">
        <f>S680</f>
        <v>0.0</v>
      </c>
      <c r="U680" s="38">
        <f>T680</f>
        <v>0.0</v>
      </c>
      <c r="V680" s="38">
        <f>U680</f>
        <v>0.0</v>
      </c>
      <c r="W680" s="207" t="str">
        <f>IF(X$5=K$5,SUM(Y680:AI680)-SUM(L680:V680),"")</f>
        <v/>
      </c>
      <c r="X680" s="9" t="str">
        <f>LOWER(CtryCode)&amp;".distn."&amp;$A680&amp;IF($B680="","","."&amp;$B680)&amp;IF($C680="","",".dec."&amp;$C680)&amp;"."&amp;X$5</f>
        <v>egy.distn.dps.otp.2</v>
      </c>
      <c r="Y680" s="37">
        <f>IF(INDEX(DSecFuel,$D680),0,MMULT(INDEX(DSecLeon,$D680,0),Y$106:Y$110))</f>
        <v>0.00595874522493562</v>
      </c>
      <c r="Z680" s="38">
        <f>Y680</f>
        <v>0.00595874522493562</v>
      </c>
      <c r="AA680" s="38">
        <f>Z680</f>
        <v>0.00595874522493562</v>
      </c>
      <c r="AB680" s="38">
        <f>AA680</f>
        <v>0.00595874522493562</v>
      </c>
      <c r="AC680" s="38">
        <f>AB680</f>
        <v>0.00595874522493562</v>
      </c>
      <c r="AD680" s="38">
        <f>AC680</f>
        <v>0.00595874522493562</v>
      </c>
      <c r="AE680" s="38">
        <f>AD680</f>
        <v>0.00595874522493562</v>
      </c>
      <c r="AF680" s="38">
        <f>AE680</f>
        <v>0.00595874522493562</v>
      </c>
      <c r="AG680" s="38">
        <f>AF680</f>
        <v>0.00595874522493562</v>
      </c>
      <c r="AH680" s="38">
        <f>AG680</f>
        <v>0.00595874522493562</v>
      </c>
      <c r="AI680" s="38">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7">
        <f>IF(INDEX(DSecFuel,$D681),0,MMULT(INDEX(DSecLeon,$D681,0),L$106:L$110))</f>
        <v>0.0</v>
      </c>
      <c r="M681" s="38">
        <f>L681</f>
        <v>0.0</v>
      </c>
      <c r="N681" s="38">
        <f>M681</f>
        <v>0.0</v>
      </c>
      <c r="O681" s="38">
        <f>N681</f>
        <v>0.0</v>
      </c>
      <c r="P681" s="38">
        <f>O681</f>
        <v>0.0</v>
      </c>
      <c r="Q681" s="38">
        <f>P681</f>
        <v>0.0</v>
      </c>
      <c r="R681" s="38">
        <f>Q681</f>
        <v>0.0</v>
      </c>
      <c r="S681" s="38">
        <f>R681</f>
        <v>0.0</v>
      </c>
      <c r="T681" s="38">
        <f>S681</f>
        <v>0.0</v>
      </c>
      <c r="U681" s="38">
        <f>T681</f>
        <v>0.0</v>
      </c>
      <c r="V681" s="38">
        <f>U681</f>
        <v>0.0</v>
      </c>
      <c r="W681" s="207" t="str">
        <f>IF(X$5=K$5,SUM(Y681:AI681)-SUM(L681:V681),"")</f>
        <v/>
      </c>
      <c r="X681" s="9" t="str">
        <f>LOWER(CtryCode)&amp;".distn."&amp;$A681&amp;IF($B681="","","."&amp;$B681)&amp;IF($C681="","",".dec."&amp;$C681)&amp;"."&amp;X$5</f>
        <v>egy.distn.dps.oxt.2</v>
      </c>
      <c r="Y681" s="37">
        <f>IF(INDEX(DSecFuel,$D681),0,MMULT(INDEX(DSecLeon,$D681,0),Y$106:Y$110))</f>
        <v>0.00634222332438569</v>
      </c>
      <c r="Z681" s="38">
        <f>Y681</f>
        <v>0.00634222332438569</v>
      </c>
      <c r="AA681" s="38">
        <f>Z681</f>
        <v>0.00634222332438569</v>
      </c>
      <c r="AB681" s="38">
        <f>AA681</f>
        <v>0.00634222332438569</v>
      </c>
      <c r="AC681" s="38">
        <f>AB681</f>
        <v>0.00634222332438569</v>
      </c>
      <c r="AD681" s="38">
        <f>AC681</f>
        <v>0.00634222332438569</v>
      </c>
      <c r="AE681" s="38">
        <f>AD681</f>
        <v>0.00634222332438569</v>
      </c>
      <c r="AF681" s="38">
        <f>AE681</f>
        <v>0.00634222332438569</v>
      </c>
      <c r="AG681" s="38">
        <f>AF681</f>
        <v>0.00634222332438569</v>
      </c>
      <c r="AH681" s="38">
        <f>AG681</f>
        <v>0.00634222332438569</v>
      </c>
      <c r="AI681" s="38">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7">
        <f>IF(INDEX(DSecFuel,$D682),0,MMULT(INDEX(DSecLeon,$D682,0),L$106:L$110))</f>
        <v>0.0</v>
      </c>
      <c r="M682" s="38">
        <f>L682</f>
        <v>0.0</v>
      </c>
      <c r="N682" s="38">
        <f>M682</f>
        <v>0.0</v>
      </c>
      <c r="O682" s="38">
        <f>N682</f>
        <v>0.0</v>
      </c>
      <c r="P682" s="38">
        <f>O682</f>
        <v>0.0</v>
      </c>
      <c r="Q682" s="38">
        <f>P682</f>
        <v>0.0</v>
      </c>
      <c r="R682" s="38">
        <f>Q682</f>
        <v>0.0</v>
      </c>
      <c r="S682" s="38">
        <f>R682</f>
        <v>0.0</v>
      </c>
      <c r="T682" s="38">
        <f>S682</f>
        <v>0.0</v>
      </c>
      <c r="U682" s="38">
        <f>T682</f>
        <v>0.0</v>
      </c>
      <c r="V682" s="38">
        <f>U682</f>
        <v>0.0</v>
      </c>
      <c r="W682" s="207" t="str">
        <f>IF(X$5=K$5,SUM(Y682:AI682)-SUM(L682:V682),"")</f>
        <v/>
      </c>
      <c r="X682" s="9" t="str">
        <f>LOWER(CtryCode)&amp;".distn."&amp;$A682&amp;IF($B682="","","."&amp;$B682)&amp;IF($C682="","",".dec."&amp;$C682)&amp;"."&amp;X$5</f>
        <v>egy.distn.dps.p_c.2</v>
      </c>
      <c r="Y682" s="37">
        <f>IF(INDEX(DSecFuel,$D682),0,MMULT(INDEX(DSecLeon,$D682,0),Y$106:Y$110))</f>
        <v>0.0</v>
      </c>
      <c r="Z682" s="38">
        <f>Y682</f>
        <v>0.0</v>
      </c>
      <c r="AA682" s="38">
        <f>Z682</f>
        <v>0.0</v>
      </c>
      <c r="AB682" s="38">
        <f>AA682</f>
        <v>0.0</v>
      </c>
      <c r="AC682" s="38">
        <f>AB682</f>
        <v>0.0</v>
      </c>
      <c r="AD682" s="38">
        <f>AC682</f>
        <v>0.0</v>
      </c>
      <c r="AE682" s="38">
        <f>AD682</f>
        <v>0.0</v>
      </c>
      <c r="AF682" s="38">
        <f>AE682</f>
        <v>0.0</v>
      </c>
      <c r="AG682" s="38">
        <f>AF682</f>
        <v>0.0</v>
      </c>
      <c r="AH682" s="38">
        <f>AG682</f>
        <v>0.0</v>
      </c>
      <c r="AI682" s="38">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7">
        <f>IF(INDEX(DSecFuel,$D683),0,MMULT(INDEX(DSecLeon,$D683,0),L$106:L$110))</f>
        <v>0.0</v>
      </c>
      <c r="M683" s="38">
        <f>L683</f>
        <v>0.0</v>
      </c>
      <c r="N683" s="38">
        <f>M683</f>
        <v>0.0</v>
      </c>
      <c r="O683" s="38">
        <f>N683</f>
        <v>0.0</v>
      </c>
      <c r="P683" s="38">
        <f>O683</f>
        <v>0.0</v>
      </c>
      <c r="Q683" s="38">
        <f>P683</f>
        <v>0.0</v>
      </c>
      <c r="R683" s="38">
        <f>Q683</f>
        <v>0.0</v>
      </c>
      <c r="S683" s="38">
        <f>R683</f>
        <v>0.0</v>
      </c>
      <c r="T683" s="38">
        <f>S683</f>
        <v>0.0</v>
      </c>
      <c r="U683" s="38">
        <f>T683</f>
        <v>0.0</v>
      </c>
      <c r="V683" s="38">
        <f>U683</f>
        <v>0.0</v>
      </c>
      <c r="W683" s="207" t="str">
        <f>IF(X$5=K$5,SUM(Y683:AI683)-SUM(L683:V683),"")</f>
        <v/>
      </c>
      <c r="X683" s="9" t="str">
        <f>LOWER(CtryCode)&amp;".distn."&amp;$A683&amp;IF($B683="","","."&amp;$B683)&amp;IF($C683="","",".dec."&amp;$C683)&amp;"."&amp;X$5</f>
        <v>egy.distn.dps.pcr.2</v>
      </c>
      <c r="Y683" s="37">
        <f>IF(INDEX(DSecFuel,$D683),0,MMULT(INDEX(DSecLeon,$D683,0),Y$106:Y$110))</f>
        <v>0.0012613798632163309</v>
      </c>
      <c r="Z683" s="38">
        <f>Y683</f>
        <v>0.0012613798632163309</v>
      </c>
      <c r="AA683" s="38">
        <f>Z683</f>
        <v>0.0012613798632163309</v>
      </c>
      <c r="AB683" s="38">
        <f>AA683</f>
        <v>0.0012613798632163309</v>
      </c>
      <c r="AC683" s="38">
        <f>AB683</f>
        <v>0.0012613798632163309</v>
      </c>
      <c r="AD683" s="38">
        <f>AC683</f>
        <v>0.0012613798632163309</v>
      </c>
      <c r="AE683" s="38">
        <f>AD683</f>
        <v>0.0012613798632163309</v>
      </c>
      <c r="AF683" s="38">
        <f>AE683</f>
        <v>0.0012613798632163309</v>
      </c>
      <c r="AG683" s="38">
        <f>AF683</f>
        <v>0.0012613798632163309</v>
      </c>
      <c r="AH683" s="38">
        <f>AG683</f>
        <v>0.0012613798632163309</v>
      </c>
      <c r="AI683" s="38">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7">
        <f>IF(INDEX(DSecFuel,$D684),0,MMULT(INDEX(DSecLeon,$D684,0),L$106:L$110))</f>
        <v>0.0</v>
      </c>
      <c r="M684" s="38">
        <f>L684</f>
        <v>0.0</v>
      </c>
      <c r="N684" s="38">
        <f>M684</f>
        <v>0.0</v>
      </c>
      <c r="O684" s="38">
        <f>N684</f>
        <v>0.0</v>
      </c>
      <c r="P684" s="38">
        <f>O684</f>
        <v>0.0</v>
      </c>
      <c r="Q684" s="38">
        <f>P684</f>
        <v>0.0</v>
      </c>
      <c r="R684" s="38">
        <f>Q684</f>
        <v>0.0</v>
      </c>
      <c r="S684" s="38">
        <f>R684</f>
        <v>0.0</v>
      </c>
      <c r="T684" s="38">
        <f>S684</f>
        <v>0.0</v>
      </c>
      <c r="U684" s="38">
        <f>T684</f>
        <v>0.0</v>
      </c>
      <c r="V684" s="38">
        <f>U684</f>
        <v>0.0</v>
      </c>
      <c r="W684" s="207" t="str">
        <f>IF(X$5=K$5,SUM(Y684:AI684)-SUM(L684:V684),"")</f>
        <v/>
      </c>
      <c r="X684" s="9" t="str">
        <f>LOWER(CtryCode)&amp;".distn."&amp;$A684&amp;IF($B684="","","."&amp;$B684)&amp;IF($C684="","",".dec."&amp;$C684)&amp;"."&amp;X$5</f>
        <v>egy.distn.dps.pdr.2</v>
      </c>
      <c r="Y684" s="37">
        <f>IF(INDEX(DSecFuel,$D684),0,MMULT(INDEX(DSecLeon,$D684,0),Y$106:Y$110))</f>
        <v>0.001031761603714206</v>
      </c>
      <c r="Z684" s="38">
        <f>Y684</f>
        <v>0.001031761603714206</v>
      </c>
      <c r="AA684" s="38">
        <f>Z684</f>
        <v>0.001031761603714206</v>
      </c>
      <c r="AB684" s="38">
        <f>AA684</f>
        <v>0.001031761603714206</v>
      </c>
      <c r="AC684" s="38">
        <f>AB684</f>
        <v>0.001031761603714206</v>
      </c>
      <c r="AD684" s="38">
        <f>AC684</f>
        <v>0.001031761603714206</v>
      </c>
      <c r="AE684" s="38">
        <f>AD684</f>
        <v>0.001031761603714206</v>
      </c>
      <c r="AF684" s="38">
        <f>AE684</f>
        <v>0.001031761603714206</v>
      </c>
      <c r="AG684" s="38">
        <f>AF684</f>
        <v>0.001031761603714206</v>
      </c>
      <c r="AH684" s="38">
        <f>AG684</f>
        <v>0.001031761603714206</v>
      </c>
      <c r="AI684" s="38">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7">
        <f>IF(INDEX(DSecFuel,$D685),0,MMULT(INDEX(DSecLeon,$D685,0),L$106:L$110))</f>
        <v>0.0</v>
      </c>
      <c r="M685" s="38">
        <f>L685</f>
        <v>0.0</v>
      </c>
      <c r="N685" s="38">
        <f>M685</f>
        <v>0.0</v>
      </c>
      <c r="O685" s="38">
        <f>N685</f>
        <v>0.0</v>
      </c>
      <c r="P685" s="38">
        <f>O685</f>
        <v>0.0</v>
      </c>
      <c r="Q685" s="38">
        <f>P685</f>
        <v>0.0</v>
      </c>
      <c r="R685" s="38">
        <f>Q685</f>
        <v>0.0</v>
      </c>
      <c r="S685" s="38">
        <f>R685</f>
        <v>0.0</v>
      </c>
      <c r="T685" s="38">
        <f>S685</f>
        <v>0.0</v>
      </c>
      <c r="U685" s="38">
        <f>T685</f>
        <v>0.0</v>
      </c>
      <c r="V685" s="38">
        <f>U685</f>
        <v>0.0</v>
      </c>
      <c r="W685" s="207" t="str">
        <f>IF(X$5=K$5,SUM(Y685:AI685)-SUM(L685:V685),"")</f>
        <v/>
      </c>
      <c r="X685" s="9" t="str">
        <f>LOWER(CtryCode)&amp;".distn."&amp;$A685&amp;IF($B685="","","."&amp;$B685)&amp;IF($C685="","",".dec."&amp;$C685)&amp;"."&amp;X$5</f>
        <v>egy.distn.dps.pfb.2</v>
      </c>
      <c r="Y685" s="37">
        <f>IF(INDEX(DSecFuel,$D685),0,MMULT(INDEX(DSecLeon,$D685,0),Y$106:Y$110))</f>
        <v>0.003064718775070867</v>
      </c>
      <c r="Z685" s="38">
        <f>Y685</f>
        <v>0.003064718775070867</v>
      </c>
      <c r="AA685" s="38">
        <f>Z685</f>
        <v>0.003064718775070867</v>
      </c>
      <c r="AB685" s="38">
        <f>AA685</f>
        <v>0.003064718775070867</v>
      </c>
      <c r="AC685" s="38">
        <f>AB685</f>
        <v>0.003064718775070867</v>
      </c>
      <c r="AD685" s="38">
        <f>AC685</f>
        <v>0.003064718775070867</v>
      </c>
      <c r="AE685" s="38">
        <f>AD685</f>
        <v>0.003064718775070867</v>
      </c>
      <c r="AF685" s="38">
        <f>AE685</f>
        <v>0.003064718775070867</v>
      </c>
      <c r="AG685" s="38">
        <f>AF685</f>
        <v>0.003064718775070867</v>
      </c>
      <c r="AH685" s="38">
        <f>AG685</f>
        <v>0.003064718775070867</v>
      </c>
      <c r="AI685" s="38">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7">
        <f>IF(INDEX(DSecFuel,$D686),0,MMULT(INDEX(DSecLeon,$D686,0),L$106:L$110))</f>
        <v>0.0</v>
      </c>
      <c r="M686" s="38">
        <f>L686</f>
        <v>0.0</v>
      </c>
      <c r="N686" s="38">
        <f>M686</f>
        <v>0.0</v>
      </c>
      <c r="O686" s="38">
        <f>N686</f>
        <v>0.0</v>
      </c>
      <c r="P686" s="38">
        <f>O686</f>
        <v>0.0</v>
      </c>
      <c r="Q686" s="38">
        <f>P686</f>
        <v>0.0</v>
      </c>
      <c r="R686" s="38">
        <f>Q686</f>
        <v>0.0</v>
      </c>
      <c r="S686" s="38">
        <f>R686</f>
        <v>0.0</v>
      </c>
      <c r="T686" s="38">
        <f>S686</f>
        <v>0.0</v>
      </c>
      <c r="U686" s="38">
        <f>T686</f>
        <v>0.0</v>
      </c>
      <c r="V686" s="38">
        <f>U686</f>
        <v>0.0</v>
      </c>
      <c r="W686" s="207" t="str">
        <f>IF(X$5=K$5,SUM(Y686:AI686)-SUM(L686:V686),"")</f>
        <v/>
      </c>
      <c r="X686" s="9" t="str">
        <f>LOWER(CtryCode)&amp;".distn."&amp;$A686&amp;IF($B686="","","."&amp;$B686)&amp;IF($C686="","",".dec."&amp;$C686)&amp;"."&amp;X$5</f>
        <v>egy.distn.dps.ppp.2</v>
      </c>
      <c r="Y686" s="37">
        <f>IF(INDEX(DSecFuel,$D686),0,MMULT(INDEX(DSecLeon,$D686,0),Y$106:Y$110))</f>
        <v>0.0028140413871442383</v>
      </c>
      <c r="Z686" s="38">
        <f>Y686</f>
        <v>0.0028140413871442383</v>
      </c>
      <c r="AA686" s="38">
        <f>Z686</f>
        <v>0.0028140413871442383</v>
      </c>
      <c r="AB686" s="38">
        <f>AA686</f>
        <v>0.0028140413871442383</v>
      </c>
      <c r="AC686" s="38">
        <f>AB686</f>
        <v>0.0028140413871442383</v>
      </c>
      <c r="AD686" s="38">
        <f>AC686</f>
        <v>0.0028140413871442383</v>
      </c>
      <c r="AE686" s="38">
        <f>AD686</f>
        <v>0.0028140413871442383</v>
      </c>
      <c r="AF686" s="38">
        <f>AE686</f>
        <v>0.0028140413871442383</v>
      </c>
      <c r="AG686" s="38">
        <f>AF686</f>
        <v>0.0028140413871442383</v>
      </c>
      <c r="AH686" s="38">
        <f>AG686</f>
        <v>0.0028140413871442383</v>
      </c>
      <c r="AI686" s="38">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7">
        <f>IF(INDEX(DSecFuel,$D687),0,MMULT(INDEX(DSecLeon,$D687,0),L$106:L$110))</f>
        <v>0.0</v>
      </c>
      <c r="M687" s="38">
        <f>L687</f>
        <v>0.0</v>
      </c>
      <c r="N687" s="38">
        <f>M687</f>
        <v>0.0</v>
      </c>
      <c r="O687" s="38">
        <f>N687</f>
        <v>0.0</v>
      </c>
      <c r="P687" s="38">
        <f>O687</f>
        <v>0.0</v>
      </c>
      <c r="Q687" s="38">
        <f>P687</f>
        <v>0.0</v>
      </c>
      <c r="R687" s="38">
        <f>Q687</f>
        <v>0.0</v>
      </c>
      <c r="S687" s="38">
        <f>R687</f>
        <v>0.0</v>
      </c>
      <c r="T687" s="38">
        <f>S687</f>
        <v>0.0</v>
      </c>
      <c r="U687" s="38">
        <f>T687</f>
        <v>0.0</v>
      </c>
      <c r="V687" s="38">
        <f>U687</f>
        <v>0.0</v>
      </c>
      <c r="W687" s="207" t="str">
        <f>IF(X$5=K$5,SUM(Y687:AI687)-SUM(L687:V687),"")</f>
        <v/>
      </c>
      <c r="X687" s="9" t="str">
        <f>LOWER(CtryCode)&amp;".distn."&amp;$A687&amp;IF($B687="","","."&amp;$B687)&amp;IF($C687="","",".dec."&amp;$C687)&amp;"."&amp;X$5</f>
        <v>egy.distn.dps.rmk.2</v>
      </c>
      <c r="Y687" s="37">
        <f>IF(INDEX(DSecFuel,$D687),0,MMULT(INDEX(DSecLeon,$D687,0),Y$106:Y$110))</f>
        <v>0.0011631018938395802</v>
      </c>
      <c r="Z687" s="38">
        <f>Y687</f>
        <v>0.0011631018938395802</v>
      </c>
      <c r="AA687" s="38">
        <f>Z687</f>
        <v>0.0011631018938395802</v>
      </c>
      <c r="AB687" s="38">
        <f>AA687</f>
        <v>0.0011631018938395802</v>
      </c>
      <c r="AC687" s="38">
        <f>AB687</f>
        <v>0.0011631018938395802</v>
      </c>
      <c r="AD687" s="38">
        <f>AC687</f>
        <v>0.0011631018938395802</v>
      </c>
      <c r="AE687" s="38">
        <f>AD687</f>
        <v>0.0011631018938395802</v>
      </c>
      <c r="AF687" s="38">
        <f>AE687</f>
        <v>0.0011631018938395802</v>
      </c>
      <c r="AG687" s="38">
        <f>AF687</f>
        <v>0.0011631018938395802</v>
      </c>
      <c r="AH687" s="38">
        <f>AG687</f>
        <v>0.0011631018938395802</v>
      </c>
      <c r="AI687" s="38">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7">
        <f>IF(INDEX(DSecFuel,$D688),0,MMULT(INDEX(DSecLeon,$D688,0),L$106:L$110))</f>
        <v>0.0</v>
      </c>
      <c r="M688" s="38">
        <f>L688</f>
        <v>0.0</v>
      </c>
      <c r="N688" s="38">
        <f>M688</f>
        <v>0.0</v>
      </c>
      <c r="O688" s="38">
        <f>N688</f>
        <v>0.0</v>
      </c>
      <c r="P688" s="38">
        <f>O688</f>
        <v>0.0</v>
      </c>
      <c r="Q688" s="38">
        <f>P688</f>
        <v>0.0</v>
      </c>
      <c r="R688" s="38">
        <f>Q688</f>
        <v>0.0</v>
      </c>
      <c r="S688" s="38">
        <f>R688</f>
        <v>0.0</v>
      </c>
      <c r="T688" s="38">
        <f>S688</f>
        <v>0.0</v>
      </c>
      <c r="U688" s="38">
        <f>T688</f>
        <v>0.0</v>
      </c>
      <c r="V688" s="38">
        <f>U688</f>
        <v>0.0</v>
      </c>
      <c r="W688" s="207" t="str">
        <f>IF(X$5=K$5,SUM(Y688:AI688)-SUM(L688:V688),"")</f>
        <v/>
      </c>
      <c r="X688" s="9" t="str">
        <f>LOWER(CtryCode)&amp;".distn."&amp;$A688&amp;IF($B688="","","."&amp;$B688)&amp;IF($C688="","",".dec."&amp;$C688)&amp;"."&amp;X$5</f>
        <v>egy.distn.dps.ros.2</v>
      </c>
      <c r="Y688" s="37">
        <f>IF(INDEX(DSecFuel,$D688),0,MMULT(INDEX(DSecLeon,$D688,0),Y$106:Y$110))</f>
        <v>0.0010668084325739908</v>
      </c>
      <c r="Z688" s="38">
        <f>Y688</f>
        <v>0.0010668084325739908</v>
      </c>
      <c r="AA688" s="38">
        <f>Z688</f>
        <v>0.0010668084325739908</v>
      </c>
      <c r="AB688" s="38">
        <f>AA688</f>
        <v>0.0010668084325739908</v>
      </c>
      <c r="AC688" s="38">
        <f>AB688</f>
        <v>0.0010668084325739908</v>
      </c>
      <c r="AD688" s="38">
        <f>AC688</f>
        <v>0.0010668084325739908</v>
      </c>
      <c r="AE688" s="38">
        <f>AD688</f>
        <v>0.0010668084325739908</v>
      </c>
      <c r="AF688" s="38">
        <f>AE688</f>
        <v>0.0010668084325739908</v>
      </c>
      <c r="AG688" s="38">
        <f>AF688</f>
        <v>0.0010668084325739908</v>
      </c>
      <c r="AH688" s="38">
        <f>AG688</f>
        <v>0.0010668084325739908</v>
      </c>
      <c r="AI688" s="38">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7">
        <f>IF(INDEX(DSecFuel,$D689),0,MMULT(INDEX(DSecLeon,$D689,0),L$106:L$110))</f>
        <v>0.0</v>
      </c>
      <c r="M689" s="38">
        <f>L689</f>
        <v>0.0</v>
      </c>
      <c r="N689" s="38">
        <f>M689</f>
        <v>0.0</v>
      </c>
      <c r="O689" s="38">
        <f>N689</f>
        <v>0.0</v>
      </c>
      <c r="P689" s="38">
        <f>O689</f>
        <v>0.0</v>
      </c>
      <c r="Q689" s="38">
        <f>P689</f>
        <v>0.0</v>
      </c>
      <c r="R689" s="38">
        <f>Q689</f>
        <v>0.0</v>
      </c>
      <c r="S689" s="38">
        <f>R689</f>
        <v>0.0</v>
      </c>
      <c r="T689" s="38">
        <f>S689</f>
        <v>0.0</v>
      </c>
      <c r="U689" s="38">
        <f>T689</f>
        <v>0.0</v>
      </c>
      <c r="V689" s="38">
        <f>U689</f>
        <v>0.0</v>
      </c>
      <c r="W689" s="207" t="str">
        <f>IF(X$5=K$5,SUM(Y689:AI689)-SUM(L689:V689),"")</f>
        <v/>
      </c>
      <c r="X689" s="9" t="str">
        <f>LOWER(CtryCode)&amp;".distn."&amp;$A689&amp;IF($B689="","","."&amp;$B689)&amp;IF($C689="","",".dec."&amp;$C689)&amp;"."&amp;X$5</f>
        <v>egy.distn.dps.rpp.2</v>
      </c>
      <c r="Y689" s="37">
        <f>IF(INDEX(DSecFuel,$D689),0,MMULT(INDEX(DSecLeon,$D689,0),Y$106:Y$110))</f>
        <v>0.0034111725793582225</v>
      </c>
      <c r="Z689" s="38">
        <f>Y689</f>
        <v>0.0034111725793582225</v>
      </c>
      <c r="AA689" s="38">
        <f>Z689</f>
        <v>0.0034111725793582225</v>
      </c>
      <c r="AB689" s="38">
        <f>AA689</f>
        <v>0.0034111725793582225</v>
      </c>
      <c r="AC689" s="38">
        <f>AB689</f>
        <v>0.0034111725793582225</v>
      </c>
      <c r="AD689" s="38">
        <f>AC689</f>
        <v>0.0034111725793582225</v>
      </c>
      <c r="AE689" s="38">
        <f>AD689</f>
        <v>0.0034111725793582225</v>
      </c>
      <c r="AF689" s="38">
        <f>AE689</f>
        <v>0.0034111725793582225</v>
      </c>
      <c r="AG689" s="38">
        <f>AF689</f>
        <v>0.0034111725793582225</v>
      </c>
      <c r="AH689" s="38">
        <f>AG689</f>
        <v>0.0034111725793582225</v>
      </c>
      <c r="AI689" s="38">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7">
        <f>IF(INDEX(DSecFuel,$D690),0,MMULT(INDEX(DSecLeon,$D690,0),L$106:L$110))</f>
        <v>0.0</v>
      </c>
      <c r="M690" s="38">
        <f>L690</f>
        <v>0.0</v>
      </c>
      <c r="N690" s="38">
        <f>M690</f>
        <v>0.0</v>
      </c>
      <c r="O690" s="38">
        <f>N690</f>
        <v>0.0</v>
      </c>
      <c r="P690" s="38">
        <f>O690</f>
        <v>0.0</v>
      </c>
      <c r="Q690" s="38">
        <f>P690</f>
        <v>0.0</v>
      </c>
      <c r="R690" s="38">
        <f>Q690</f>
        <v>0.0</v>
      </c>
      <c r="S690" s="38">
        <f>R690</f>
        <v>0.0</v>
      </c>
      <c r="T690" s="38">
        <f>S690</f>
        <v>0.0</v>
      </c>
      <c r="U690" s="38">
        <f>T690</f>
        <v>0.0</v>
      </c>
      <c r="V690" s="38">
        <f>U690</f>
        <v>0.0</v>
      </c>
      <c r="W690" s="207" t="str">
        <f>IF(X$5=K$5,SUM(Y690:AI690)-SUM(L690:V690),"")</f>
        <v/>
      </c>
      <c r="X690" s="9" t="str">
        <f>LOWER(CtryCode)&amp;".distn."&amp;$A690&amp;IF($B690="","","."&amp;$B690)&amp;IF($C690="","",".dec."&amp;$C690)&amp;"."&amp;X$5</f>
        <v>egy.distn.dps.rsa.2</v>
      </c>
      <c r="Y690" s="37">
        <f>IF(INDEX(DSecFuel,$D690),0,MMULT(INDEX(DSecLeon,$D690,0),Y$106:Y$110))</f>
        <v>0.0005447640475640063</v>
      </c>
      <c r="Z690" s="38">
        <f>Y690</f>
        <v>0.0005447640475640063</v>
      </c>
      <c r="AA690" s="38">
        <f>Z690</f>
        <v>0.0005447640475640063</v>
      </c>
      <c r="AB690" s="38">
        <f>AA690</f>
        <v>0.0005447640475640063</v>
      </c>
      <c r="AC690" s="38">
        <f>AB690</f>
        <v>0.0005447640475640063</v>
      </c>
      <c r="AD690" s="38">
        <f>AC690</f>
        <v>0.0005447640475640063</v>
      </c>
      <c r="AE690" s="38">
        <f>AD690</f>
        <v>0.0005447640475640063</v>
      </c>
      <c r="AF690" s="38">
        <f>AE690</f>
        <v>0.0005447640475640063</v>
      </c>
      <c r="AG690" s="38">
        <f>AF690</f>
        <v>0.0005447640475640063</v>
      </c>
      <c r="AH690" s="38">
        <f>AG690</f>
        <v>0.0005447640475640063</v>
      </c>
      <c r="AI690" s="38">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7">
        <f>IF(INDEX(DSecFuel,$D691),0,MMULT(INDEX(DSecLeon,$D691,0),L$106:L$110))</f>
        <v>0.0</v>
      </c>
      <c r="M691" s="38">
        <f>L691</f>
        <v>0.0</v>
      </c>
      <c r="N691" s="38">
        <f>M691</f>
        <v>0.0</v>
      </c>
      <c r="O691" s="38">
        <f>N691</f>
        <v>0.0</v>
      </c>
      <c r="P691" s="38">
        <f>O691</f>
        <v>0.0</v>
      </c>
      <c r="Q691" s="38">
        <f>P691</f>
        <v>0.0</v>
      </c>
      <c r="R691" s="38">
        <f>Q691</f>
        <v>0.0</v>
      </c>
      <c r="S691" s="38">
        <f>R691</f>
        <v>0.0</v>
      </c>
      <c r="T691" s="38">
        <f>S691</f>
        <v>0.0</v>
      </c>
      <c r="U691" s="38">
        <f>T691</f>
        <v>0.0</v>
      </c>
      <c r="V691" s="38">
        <f>U691</f>
        <v>0.0</v>
      </c>
      <c r="W691" s="207" t="str">
        <f>IF(X$5=K$5,SUM(Y691:AI691)-SUM(L691:V691),"")</f>
        <v/>
      </c>
      <c r="X691" s="9" t="str">
        <f>LOWER(CtryCode)&amp;".distn."&amp;$A691&amp;IF($B691="","","."&amp;$B691)&amp;IF($C691="","",".dec."&amp;$C691)&amp;"."&amp;X$5</f>
        <v>egy.distn.dps.sgr.2</v>
      </c>
      <c r="Y691" s="37">
        <f>IF(INDEX(DSecFuel,$D691),0,MMULT(INDEX(DSecLeon,$D691,0),Y$106:Y$110))</f>
        <v>0.001786132507349114</v>
      </c>
      <c r="Z691" s="38">
        <f>Y691</f>
        <v>0.001786132507349114</v>
      </c>
      <c r="AA691" s="38">
        <f>Z691</f>
        <v>0.001786132507349114</v>
      </c>
      <c r="AB691" s="38">
        <f>AA691</f>
        <v>0.001786132507349114</v>
      </c>
      <c r="AC691" s="38">
        <f>AB691</f>
        <v>0.001786132507349114</v>
      </c>
      <c r="AD691" s="38">
        <f>AC691</f>
        <v>0.001786132507349114</v>
      </c>
      <c r="AE691" s="38">
        <f>AD691</f>
        <v>0.001786132507349114</v>
      </c>
      <c r="AF691" s="38">
        <f>AE691</f>
        <v>0.001786132507349114</v>
      </c>
      <c r="AG691" s="38">
        <f>AF691</f>
        <v>0.001786132507349114</v>
      </c>
      <c r="AH691" s="38">
        <f>AG691</f>
        <v>0.001786132507349114</v>
      </c>
      <c r="AI691" s="38">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7">
        <f>IF(INDEX(DSecFuel,$D692),0,MMULT(INDEX(DSecLeon,$D692,0),L$106:L$110))</f>
        <v>0.0</v>
      </c>
      <c r="M692" s="38">
        <f>L692</f>
        <v>0.0</v>
      </c>
      <c r="N692" s="38">
        <f>M692</f>
        <v>0.0</v>
      </c>
      <c r="O692" s="38">
        <f>N692</f>
        <v>0.0</v>
      </c>
      <c r="P692" s="38">
        <f>O692</f>
        <v>0.0</v>
      </c>
      <c r="Q692" s="38">
        <f>P692</f>
        <v>0.0</v>
      </c>
      <c r="R692" s="38">
        <f>Q692</f>
        <v>0.0</v>
      </c>
      <c r="S692" s="38">
        <f>R692</f>
        <v>0.0</v>
      </c>
      <c r="T692" s="38">
        <f>S692</f>
        <v>0.0</v>
      </c>
      <c r="U692" s="38">
        <f>T692</f>
        <v>0.0</v>
      </c>
      <c r="V692" s="38">
        <f>U692</f>
        <v>0.0</v>
      </c>
      <c r="W692" s="207" t="str">
        <f>IF(X$5=K$5,SUM(Y692:AI692)-SUM(L692:V692),"")</f>
        <v/>
      </c>
      <c r="X692" s="9" t="str">
        <f>LOWER(CtryCode)&amp;".distn."&amp;$A692&amp;IF($B692="","","."&amp;$B692)&amp;IF($C692="","",".dec."&amp;$C692)&amp;"."&amp;X$5</f>
        <v>egy.distn.dps.tex.2</v>
      </c>
      <c r="Y692" s="37">
        <f>IF(INDEX(DSecFuel,$D692),0,MMULT(INDEX(DSecLeon,$D692,0),Y$106:Y$110))</f>
        <v>0.0013049835834683275</v>
      </c>
      <c r="Z692" s="38">
        <f>Y692</f>
        <v>0.0013049835834683275</v>
      </c>
      <c r="AA692" s="38">
        <f>Z692</f>
        <v>0.0013049835834683275</v>
      </c>
      <c r="AB692" s="38">
        <f>AA692</f>
        <v>0.0013049835834683275</v>
      </c>
      <c r="AC692" s="38">
        <f>AB692</f>
        <v>0.0013049835834683275</v>
      </c>
      <c r="AD692" s="38">
        <f>AC692</f>
        <v>0.0013049835834683275</v>
      </c>
      <c r="AE692" s="38">
        <f>AD692</f>
        <v>0.0013049835834683275</v>
      </c>
      <c r="AF692" s="38">
        <f>AE692</f>
        <v>0.0013049835834683275</v>
      </c>
      <c r="AG692" s="38">
        <f>AF692</f>
        <v>0.0013049835834683275</v>
      </c>
      <c r="AH692" s="38">
        <f>AG692</f>
        <v>0.0013049835834683275</v>
      </c>
      <c r="AI692" s="38">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7">
        <f>IF(INDEX(DSecFuel,$D693),0,MMULT(INDEX(DSecLeon,$D693,0),L$106:L$110))</f>
        <v>0.0</v>
      </c>
      <c r="M693" s="38">
        <f>L693</f>
        <v>0.0</v>
      </c>
      <c r="N693" s="38">
        <f>M693</f>
        <v>0.0</v>
      </c>
      <c r="O693" s="38">
        <f>N693</f>
        <v>0.0</v>
      </c>
      <c r="P693" s="38">
        <f>O693</f>
        <v>0.0</v>
      </c>
      <c r="Q693" s="38">
        <f>P693</f>
        <v>0.0</v>
      </c>
      <c r="R693" s="38">
        <f>Q693</f>
        <v>0.0</v>
      </c>
      <c r="S693" s="38">
        <f>R693</f>
        <v>0.0</v>
      </c>
      <c r="T693" s="38">
        <f>S693</f>
        <v>0.0</v>
      </c>
      <c r="U693" s="38">
        <f>T693</f>
        <v>0.0</v>
      </c>
      <c r="V693" s="38">
        <f>U693</f>
        <v>0.0</v>
      </c>
      <c r="W693" s="207" t="str">
        <f>IF(X$5=K$5,SUM(Y693:AI693)-SUM(L693:V693),"")</f>
        <v/>
      </c>
      <c r="X693" s="9" t="str">
        <f>LOWER(CtryCode)&amp;".distn."&amp;$A693&amp;IF($B693="","","."&amp;$B693)&amp;IF($C693="","",".dec."&amp;$C693)&amp;"."&amp;X$5</f>
        <v>egy.distn.dps.trd.2</v>
      </c>
      <c r="Y693" s="37">
        <f>IF(INDEX(DSecFuel,$D693),0,MMULT(INDEX(DSecLeon,$D693,0),Y$106:Y$110))</f>
        <v>0.0008563369842381576</v>
      </c>
      <c r="Z693" s="38">
        <f>Y693</f>
        <v>0.0008563369842381576</v>
      </c>
      <c r="AA693" s="38">
        <f>Z693</f>
        <v>0.0008563369842381576</v>
      </c>
      <c r="AB693" s="38">
        <f>AA693</f>
        <v>0.0008563369842381576</v>
      </c>
      <c r="AC693" s="38">
        <f>AB693</f>
        <v>0.0008563369842381576</v>
      </c>
      <c r="AD693" s="38">
        <f>AC693</f>
        <v>0.0008563369842381576</v>
      </c>
      <c r="AE693" s="38">
        <f>AD693</f>
        <v>0.0008563369842381576</v>
      </c>
      <c r="AF693" s="38">
        <f>AE693</f>
        <v>0.0008563369842381576</v>
      </c>
      <c r="AG693" s="38">
        <f>AF693</f>
        <v>0.0008563369842381576</v>
      </c>
      <c r="AH693" s="38">
        <f>AG693</f>
        <v>0.0008563369842381576</v>
      </c>
      <c r="AI693" s="38">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7">
        <f>IF(INDEX(DSecFuel,$D694),0,MMULT(INDEX(DSecLeon,$D694,0),L$106:L$110))</f>
        <v>0.0</v>
      </c>
      <c r="M694" s="38">
        <f>L694</f>
        <v>0.0</v>
      </c>
      <c r="N694" s="38">
        <f>M694</f>
        <v>0.0</v>
      </c>
      <c r="O694" s="38">
        <f>N694</f>
        <v>0.0</v>
      </c>
      <c r="P694" s="38">
        <f>O694</f>
        <v>0.0</v>
      </c>
      <c r="Q694" s="38">
        <f>P694</f>
        <v>0.0</v>
      </c>
      <c r="R694" s="38">
        <f>Q694</f>
        <v>0.0</v>
      </c>
      <c r="S694" s="38">
        <f>R694</f>
        <v>0.0</v>
      </c>
      <c r="T694" s="38">
        <f>S694</f>
        <v>0.0</v>
      </c>
      <c r="U694" s="38">
        <f>T694</f>
        <v>0.0</v>
      </c>
      <c r="V694" s="38">
        <f>U694</f>
        <v>0.0</v>
      </c>
      <c r="W694" s="207" t="str">
        <f>IF(X$5=K$5,SUM(Y694:AI694)-SUM(L694:V694),"")</f>
        <v/>
      </c>
      <c r="X694" s="9" t="str">
        <f>LOWER(CtryCode)&amp;".distn."&amp;$A694&amp;IF($B694="","","."&amp;$B694)&amp;IF($C694="","",".dec."&amp;$C694)&amp;"."&amp;X$5</f>
        <v>egy.distn.dps.v_f.2</v>
      </c>
      <c r="Y694" s="37">
        <f>IF(INDEX(DSecFuel,$D694),0,MMULT(INDEX(DSecLeon,$D694,0),Y$106:Y$110))</f>
        <v>0.0009057953860309102</v>
      </c>
      <c r="Z694" s="38">
        <f>Y694</f>
        <v>0.0009057953860309102</v>
      </c>
      <c r="AA694" s="38">
        <f>Z694</f>
        <v>0.0009057953860309102</v>
      </c>
      <c r="AB694" s="38">
        <f>AA694</f>
        <v>0.0009057953860309102</v>
      </c>
      <c r="AC694" s="38">
        <f>AB694</f>
        <v>0.0009057953860309102</v>
      </c>
      <c r="AD694" s="38">
        <f>AC694</f>
        <v>0.0009057953860309102</v>
      </c>
      <c r="AE694" s="38">
        <f>AD694</f>
        <v>0.0009057953860309102</v>
      </c>
      <c r="AF694" s="38">
        <f>AE694</f>
        <v>0.0009057953860309102</v>
      </c>
      <c r="AG694" s="38">
        <f>AF694</f>
        <v>0.0009057953860309102</v>
      </c>
      <c r="AH694" s="38">
        <f>AG694</f>
        <v>0.0009057953860309102</v>
      </c>
      <c r="AI694" s="38">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7">
        <f>IF(INDEX(DSecFuel,$D695),0,MMULT(INDEX(DSecLeon,$D695,0),L$106:L$110))</f>
        <v>0.0</v>
      </c>
      <c r="M695" s="38">
        <f>L695</f>
        <v>0.0</v>
      </c>
      <c r="N695" s="38">
        <f>M695</f>
        <v>0.0</v>
      </c>
      <c r="O695" s="38">
        <f>N695</f>
        <v>0.0</v>
      </c>
      <c r="P695" s="38">
        <f>O695</f>
        <v>0.0</v>
      </c>
      <c r="Q695" s="38">
        <f>P695</f>
        <v>0.0</v>
      </c>
      <c r="R695" s="38">
        <f>Q695</f>
        <v>0.0</v>
      </c>
      <c r="S695" s="38">
        <f>R695</f>
        <v>0.0</v>
      </c>
      <c r="T695" s="38">
        <f>S695</f>
        <v>0.0</v>
      </c>
      <c r="U695" s="38">
        <f>T695</f>
        <v>0.0</v>
      </c>
      <c r="V695" s="38">
        <f>U695</f>
        <v>0.0</v>
      </c>
      <c r="W695" s="207" t="str">
        <f>IF(X$5=K$5,SUM(Y695:AI695)-SUM(L695:V695),"")</f>
        <v/>
      </c>
      <c r="X695" s="9" t="str">
        <f>LOWER(CtryCode)&amp;".distn."&amp;$A695&amp;IF($B695="","","."&amp;$B695)&amp;IF($C695="","",".dec."&amp;$C695)&amp;"."&amp;X$5</f>
        <v>egy.distn.dps.vol.2</v>
      </c>
      <c r="Y695" s="37">
        <f>IF(INDEX(DSecFuel,$D695),0,MMULT(INDEX(DSecLeon,$D695,0),Y$106:Y$110))</f>
        <v>0.0008942540323245212</v>
      </c>
      <c r="Z695" s="38">
        <f>Y695</f>
        <v>0.0008942540323245212</v>
      </c>
      <c r="AA695" s="38">
        <f>Z695</f>
        <v>0.0008942540323245212</v>
      </c>
      <c r="AB695" s="38">
        <f>AA695</f>
        <v>0.0008942540323245212</v>
      </c>
      <c r="AC695" s="38">
        <f>AB695</f>
        <v>0.0008942540323245212</v>
      </c>
      <c r="AD695" s="38">
        <f>AC695</f>
        <v>0.0008942540323245212</v>
      </c>
      <c r="AE695" s="38">
        <f>AD695</f>
        <v>0.0008942540323245212</v>
      </c>
      <c r="AF695" s="38">
        <f>AE695</f>
        <v>0.0008942540323245212</v>
      </c>
      <c r="AG695" s="38">
        <f>AF695</f>
        <v>0.0008942540323245212</v>
      </c>
      <c r="AH695" s="38">
        <f>AG695</f>
        <v>0.0008942540323245212</v>
      </c>
      <c r="AI695" s="38">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7">
        <f>IF(INDEX(DSecFuel,$D696),0,MMULT(INDEX(DSecLeon,$D696,0),L$106:L$110))</f>
        <v>0.0</v>
      </c>
      <c r="M696" s="38">
        <f>L696</f>
        <v>0.0</v>
      </c>
      <c r="N696" s="38">
        <f>M696</f>
        <v>0.0</v>
      </c>
      <c r="O696" s="38">
        <f>N696</f>
        <v>0.0</v>
      </c>
      <c r="P696" s="38">
        <f>O696</f>
        <v>0.0</v>
      </c>
      <c r="Q696" s="38">
        <f>P696</f>
        <v>0.0</v>
      </c>
      <c r="R696" s="38">
        <f>Q696</f>
        <v>0.0</v>
      </c>
      <c r="S696" s="38">
        <f>R696</f>
        <v>0.0</v>
      </c>
      <c r="T696" s="38">
        <f>S696</f>
        <v>0.0</v>
      </c>
      <c r="U696" s="38">
        <f>T696</f>
        <v>0.0</v>
      </c>
      <c r="V696" s="38">
        <f>U696</f>
        <v>0.0</v>
      </c>
      <c r="W696" s="207" t="str">
        <f>IF(X$5=K$5,SUM(Y696:AI696)-SUM(L696:V696),"")</f>
        <v/>
      </c>
      <c r="X696" s="9" t="str">
        <f>LOWER(CtryCode)&amp;".distn."&amp;$A696&amp;IF($B696="","","."&amp;$B696)&amp;IF($C696="","",".dec."&amp;$C696)&amp;"."&amp;X$5</f>
        <v>egy.distn.dps.wap.2</v>
      </c>
      <c r="Y696" s="37">
        <f>IF(INDEX(DSecFuel,$D696),0,MMULT(INDEX(DSecLeon,$D696,0),Y$106:Y$110))</f>
        <v>0.001110826539143088</v>
      </c>
      <c r="Z696" s="38">
        <f>Y696</f>
        <v>0.001110826539143088</v>
      </c>
      <c r="AA696" s="38">
        <f>Z696</f>
        <v>0.001110826539143088</v>
      </c>
      <c r="AB696" s="38">
        <f>AA696</f>
        <v>0.001110826539143088</v>
      </c>
      <c r="AC696" s="38">
        <f>AB696</f>
        <v>0.001110826539143088</v>
      </c>
      <c r="AD696" s="38">
        <f>AC696</f>
        <v>0.001110826539143088</v>
      </c>
      <c r="AE696" s="38">
        <f>AD696</f>
        <v>0.001110826539143088</v>
      </c>
      <c r="AF696" s="38">
        <f>AE696</f>
        <v>0.001110826539143088</v>
      </c>
      <c r="AG696" s="38">
        <f>AF696</f>
        <v>0.001110826539143088</v>
      </c>
      <c r="AH696" s="38">
        <f>AG696</f>
        <v>0.001110826539143088</v>
      </c>
      <c r="AI696" s="38">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7">
        <f>IF(INDEX(DSecFuel,$D697),0,MMULT(INDEX(DSecLeon,$D697,0),L$106:L$110))</f>
        <v>0.0</v>
      </c>
      <c r="M697" s="38">
        <f>L697</f>
        <v>0.0</v>
      </c>
      <c r="N697" s="38">
        <f>M697</f>
        <v>0.0</v>
      </c>
      <c r="O697" s="38">
        <f>N697</f>
        <v>0.0</v>
      </c>
      <c r="P697" s="38">
        <f>O697</f>
        <v>0.0</v>
      </c>
      <c r="Q697" s="38">
        <f>P697</f>
        <v>0.0</v>
      </c>
      <c r="R697" s="38">
        <f>Q697</f>
        <v>0.0</v>
      </c>
      <c r="S697" s="38">
        <f>R697</f>
        <v>0.0</v>
      </c>
      <c r="T697" s="38">
        <f>S697</f>
        <v>0.0</v>
      </c>
      <c r="U697" s="38">
        <f>T697</f>
        <v>0.0</v>
      </c>
      <c r="V697" s="38">
        <f>U697</f>
        <v>0.0</v>
      </c>
      <c r="W697" s="207" t="str">
        <f>IF(X$5=K$5,SUM(Y697:AI697)-SUM(L697:V697),"")</f>
        <v/>
      </c>
      <c r="X697" s="9" t="str">
        <f>LOWER(CtryCode)&amp;".distn."&amp;$A697&amp;IF($B697="","","."&amp;$B697)&amp;IF($C697="","",".dec."&amp;$C697)&amp;"."&amp;X$5</f>
        <v>egy.distn.dps.whs.2</v>
      </c>
      <c r="Y697" s="37">
        <f>IF(INDEX(DSecFuel,$D697),0,MMULT(INDEX(DSecLeon,$D697,0),Y$106:Y$110))</f>
        <v>0.0011002082462622147</v>
      </c>
      <c r="Z697" s="38">
        <f>Y697</f>
        <v>0.0011002082462622147</v>
      </c>
      <c r="AA697" s="38">
        <f>Z697</f>
        <v>0.0011002082462622147</v>
      </c>
      <c r="AB697" s="38">
        <f>AA697</f>
        <v>0.0011002082462622147</v>
      </c>
      <c r="AC697" s="38">
        <f>AB697</f>
        <v>0.0011002082462622147</v>
      </c>
      <c r="AD697" s="38">
        <f>AC697</f>
        <v>0.0011002082462622147</v>
      </c>
      <c r="AE697" s="38">
        <f>AD697</f>
        <v>0.0011002082462622147</v>
      </c>
      <c r="AF697" s="38">
        <f>AE697</f>
        <v>0.0011002082462622147</v>
      </c>
      <c r="AG697" s="38">
        <f>AF697</f>
        <v>0.0011002082462622147</v>
      </c>
      <c r="AH697" s="38">
        <f>AG697</f>
        <v>0.0011002082462622147</v>
      </c>
      <c r="AI697" s="38">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7">
        <f>IF(INDEX(DSecFuel,$D698),0,MMULT(INDEX(DSecLeon,$D698,0),L$106:L$110))</f>
        <v>0.0</v>
      </c>
      <c r="M698" s="38">
        <f>L698</f>
        <v>0.0</v>
      </c>
      <c r="N698" s="38">
        <f>M698</f>
        <v>0.0</v>
      </c>
      <c r="O698" s="38">
        <f>N698</f>
        <v>0.0</v>
      </c>
      <c r="P698" s="38">
        <f>O698</f>
        <v>0.0</v>
      </c>
      <c r="Q698" s="38">
        <f>P698</f>
        <v>0.0</v>
      </c>
      <c r="R698" s="38">
        <f>Q698</f>
        <v>0.0</v>
      </c>
      <c r="S698" s="38">
        <f>R698</f>
        <v>0.0</v>
      </c>
      <c r="T698" s="38">
        <f>S698</f>
        <v>0.0</v>
      </c>
      <c r="U698" s="38">
        <f>T698</f>
        <v>0.0</v>
      </c>
      <c r="V698" s="38">
        <f>U698</f>
        <v>0.0</v>
      </c>
      <c r="W698" s="207" t="str">
        <f>IF(X$5=K$5,SUM(Y698:AI698)-SUM(L698:V698),"")</f>
        <v/>
      </c>
      <c r="X698" s="9" t="str">
        <f>LOWER(CtryCode)&amp;".distn."&amp;$A698&amp;IF($B698="","","."&amp;$B698)&amp;IF($C698="","",".dec."&amp;$C698)&amp;"."&amp;X$5</f>
        <v>egy.distn.dps.wht.2</v>
      </c>
      <c r="Y698" s="37">
        <f>IF(INDEX(DSecFuel,$D698),0,MMULT(INDEX(DSecLeon,$D698,0),Y$106:Y$110))</f>
        <v>0.001602632182281869</v>
      </c>
      <c r="Z698" s="38">
        <f>Y698</f>
        <v>0.001602632182281869</v>
      </c>
      <c r="AA698" s="38">
        <f>Z698</f>
        <v>0.001602632182281869</v>
      </c>
      <c r="AB698" s="38">
        <f>AA698</f>
        <v>0.001602632182281869</v>
      </c>
      <c r="AC698" s="38">
        <f>AB698</f>
        <v>0.001602632182281869</v>
      </c>
      <c r="AD698" s="38">
        <f>AC698</f>
        <v>0.001602632182281869</v>
      </c>
      <c r="AE698" s="38">
        <f>AD698</f>
        <v>0.001602632182281869</v>
      </c>
      <c r="AF698" s="38">
        <f>AE698</f>
        <v>0.001602632182281869</v>
      </c>
      <c r="AG698" s="38">
        <f>AF698</f>
        <v>0.001602632182281869</v>
      </c>
      <c r="AH698" s="38">
        <f>AG698</f>
        <v>0.001602632182281869</v>
      </c>
      <c r="AI698" s="38">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7">
        <f>IF(INDEX(DSecFuel,$D699),0,MMULT(INDEX(DSecLeon,$D699,0),L$106:L$110))</f>
        <v>0.0</v>
      </c>
      <c r="M699" s="38">
        <f>L699</f>
        <v>0.0</v>
      </c>
      <c r="N699" s="38">
        <f>M699</f>
        <v>0.0</v>
      </c>
      <c r="O699" s="38">
        <f>N699</f>
        <v>0.0</v>
      </c>
      <c r="P699" s="38">
        <f>O699</f>
        <v>0.0</v>
      </c>
      <c r="Q699" s="38">
        <f>P699</f>
        <v>0.0</v>
      </c>
      <c r="R699" s="38">
        <f>Q699</f>
        <v>0.0</v>
      </c>
      <c r="S699" s="38">
        <f>R699</f>
        <v>0.0</v>
      </c>
      <c r="T699" s="38">
        <f>S699</f>
        <v>0.0</v>
      </c>
      <c r="U699" s="38">
        <f>T699</f>
        <v>0.0</v>
      </c>
      <c r="V699" s="38">
        <f>U699</f>
        <v>0.0</v>
      </c>
      <c r="W699" s="207" t="str">
        <f>IF(X$5=K$5,SUM(Y699:AI699)-SUM(L699:V699),"")</f>
        <v/>
      </c>
      <c r="X699" s="9" t="str">
        <f>LOWER(CtryCode)&amp;".distn."&amp;$A699&amp;IF($B699="","","."&amp;$B699)&amp;IF($C699="","",".dec."&amp;$C699)&amp;"."&amp;X$5</f>
        <v>egy.distn.dps.wol.2</v>
      </c>
      <c r="Y699" s="37">
        <f>IF(INDEX(DSecFuel,$D699),0,MMULT(INDEX(DSecLeon,$D699,0),Y$106:Y$110))</f>
        <v>0.0022531691122356402</v>
      </c>
      <c r="Z699" s="38">
        <f>Y699</f>
        <v>0.0022531691122356402</v>
      </c>
      <c r="AA699" s="38">
        <f>Z699</f>
        <v>0.0022531691122356402</v>
      </c>
      <c r="AB699" s="38">
        <f>AA699</f>
        <v>0.0022531691122356402</v>
      </c>
      <c r="AC699" s="38">
        <f>AB699</f>
        <v>0.0022531691122356402</v>
      </c>
      <c r="AD699" s="38">
        <f>AC699</f>
        <v>0.0022531691122356402</v>
      </c>
      <c r="AE699" s="38">
        <f>AD699</f>
        <v>0.0022531691122356402</v>
      </c>
      <c r="AF699" s="38">
        <f>AE699</f>
        <v>0.0022531691122356402</v>
      </c>
      <c r="AG699" s="38">
        <f>AF699</f>
        <v>0.0022531691122356402</v>
      </c>
      <c r="AH699" s="38">
        <f>AG699</f>
        <v>0.0022531691122356402</v>
      </c>
      <c r="AI699" s="38">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7">
        <f>IF(INDEX(DSecFuel,$D700),0,MMULT(INDEX(DSecLeon,$D700,0),L$106:L$110))</f>
        <v>0.0</v>
      </c>
      <c r="M700" s="38">
        <f>L700</f>
        <v>0.0</v>
      </c>
      <c r="N700" s="38">
        <f>M700</f>
        <v>0.0</v>
      </c>
      <c r="O700" s="38">
        <f>N700</f>
        <v>0.0</v>
      </c>
      <c r="P700" s="38">
        <f>O700</f>
        <v>0.0</v>
      </c>
      <c r="Q700" s="38">
        <f>P700</f>
        <v>0.0</v>
      </c>
      <c r="R700" s="38">
        <f>Q700</f>
        <v>0.0</v>
      </c>
      <c r="S700" s="38">
        <f>R700</f>
        <v>0.0</v>
      </c>
      <c r="T700" s="38">
        <f>S700</f>
        <v>0.0</v>
      </c>
      <c r="U700" s="38">
        <f>T700</f>
        <v>0.0</v>
      </c>
      <c r="V700" s="38">
        <f>U700</f>
        <v>0.0</v>
      </c>
      <c r="W700" s="207" t="str">
        <f>IF(X$5=K$5,SUM(Y700:AI700)-SUM(L700:V700),"")</f>
        <v/>
      </c>
      <c r="X700" s="9" t="str">
        <f>LOWER(CtryCode)&amp;".distn."&amp;$A700&amp;IF($B700="","","."&amp;$B700)&amp;IF($C700="","",".dec."&amp;$C700)&amp;"."&amp;X$5</f>
        <v>egy.distn.dps.wtp.2</v>
      </c>
      <c r="Y700" s="37">
        <f>IF(INDEX(DSecFuel,$D700),0,MMULT(INDEX(DSecLeon,$D700,0),Y$106:Y$110))</f>
        <v>0.0069593706366506474</v>
      </c>
      <c r="Z700" s="38">
        <f>Y700</f>
        <v>0.0069593706366506474</v>
      </c>
      <c r="AA700" s="38">
        <f>Z700</f>
        <v>0.0069593706366506474</v>
      </c>
      <c r="AB700" s="38">
        <f>AA700</f>
        <v>0.0069593706366506474</v>
      </c>
      <c r="AC700" s="38">
        <f>AB700</f>
        <v>0.0069593706366506474</v>
      </c>
      <c r="AD700" s="38">
        <f>AC700</f>
        <v>0.0069593706366506474</v>
      </c>
      <c r="AE700" s="38">
        <f>AD700</f>
        <v>0.0069593706366506474</v>
      </c>
      <c r="AF700" s="38">
        <f>AE700</f>
        <v>0.0069593706366506474</v>
      </c>
      <c r="AG700" s="38">
        <f>AF700</f>
        <v>0.0069593706366506474</v>
      </c>
      <c r="AH700" s="38">
        <f>AG700</f>
        <v>0.0069593706366506474</v>
      </c>
      <c r="AI700" s="38">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7">
        <f>IF(INDEX(DSecFuel,$D701),0,MMULT(INDEX(DSecLeon,$D701,0),L$106:L$110))</f>
        <v>0.0</v>
      </c>
      <c r="M701" s="38">
        <f>L701</f>
        <v>0.0</v>
      </c>
      <c r="N701" s="38">
        <f>M701</f>
        <v>0.0</v>
      </c>
      <c r="O701" s="38">
        <f>N701</f>
        <v>0.0</v>
      </c>
      <c r="P701" s="38">
        <f>O701</f>
        <v>0.0</v>
      </c>
      <c r="Q701" s="38">
        <f>P701</f>
        <v>0.0</v>
      </c>
      <c r="R701" s="38">
        <f>Q701</f>
        <v>0.0</v>
      </c>
      <c r="S701" s="38">
        <f>R701</f>
        <v>0.0</v>
      </c>
      <c r="T701" s="38">
        <f>S701</f>
        <v>0.0</v>
      </c>
      <c r="U701" s="38">
        <f>T701</f>
        <v>0.0</v>
      </c>
      <c r="V701" s="38">
        <f>U701</f>
        <v>0.0</v>
      </c>
      <c r="W701" s="207" t="str">
        <f>IF(X$5=K$5,SUM(Y701:AI701)-SUM(L701:V701),"")</f>
        <v/>
      </c>
      <c r="X701" s="9" t="str">
        <f>LOWER(CtryCode)&amp;".distn."&amp;$A701&amp;IF($B701="","","."&amp;$B701)&amp;IF($C701="","",".dec."&amp;$C701)&amp;"."&amp;X$5</f>
        <v>egy.distn.dps.wtr.2</v>
      </c>
      <c r="Y701" s="37">
        <f>IF(INDEX(DSecFuel,$D701),0,MMULT(INDEX(DSecLeon,$D701,0),Y$106:Y$110))</f>
        <v>0.0026715955572220976</v>
      </c>
      <c r="Z701" s="38">
        <f>Y701</f>
        <v>0.0026715955572220976</v>
      </c>
      <c r="AA701" s="38">
        <f>Z701</f>
        <v>0.0026715955572220976</v>
      </c>
      <c r="AB701" s="38">
        <f>AA701</f>
        <v>0.0026715955572220976</v>
      </c>
      <c r="AC701" s="38">
        <f>AB701</f>
        <v>0.0026715955572220976</v>
      </c>
      <c r="AD701" s="38">
        <f>AC701</f>
        <v>0.0026715955572220976</v>
      </c>
      <c r="AE701" s="38">
        <f>AD701</f>
        <v>0.0026715955572220976</v>
      </c>
      <c r="AF701" s="38">
        <f>AE701</f>
        <v>0.0026715955572220976</v>
      </c>
      <c r="AG701" s="38">
        <f>AF701</f>
        <v>0.0026715955572220976</v>
      </c>
      <c r="AH701" s="38">
        <f>AG701</f>
        <v>0.0026715955572220976</v>
      </c>
      <c r="AI701" s="38">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7">
        <f>L638*IF(LEFT(L$38,3)="Yes",IFERROR(INDEX(DPTVal,MATCH($E704,DPTKey,0)),1),1)</f>
        <v>0.0</v>
      </c>
      <c r="M704" s="38">
        <f>L704</f>
        <v>0.0</v>
      </c>
      <c r="N704" s="38">
        <f>M704</f>
        <v>0.0</v>
      </c>
      <c r="O704" s="38">
        <f>N704</f>
        <v>0.0</v>
      </c>
      <c r="P704" s="38">
        <f>O704</f>
        <v>0.0</v>
      </c>
      <c r="Q704" s="38">
        <f>P704</f>
        <v>0.0</v>
      </c>
      <c r="R704" s="38">
        <f>Q704</f>
        <v>0.0</v>
      </c>
      <c r="S704" s="38">
        <f>R704</f>
        <v>0.0</v>
      </c>
      <c r="T704" s="38">
        <f>S704</f>
        <v>0.0</v>
      </c>
      <c r="U704" s="38">
        <f>T704</f>
        <v>0.0</v>
      </c>
      <c r="V704" s="38">
        <f>U704</f>
        <v>0.0</v>
      </c>
      <c r="W704" s="207" t="str">
        <f>IF(X$5=K$5,SUM(Y704:AI704)-SUM(L704:V704),"")</f>
        <v/>
      </c>
      <c r="X704" s="9" t="str">
        <f>LOWER(CtryCode)&amp;".distn."&amp;$A704&amp;IF($B704="","","."&amp;$B704)&amp;IF($C704="","",".dec."&amp;$C704)&amp;"."&amp;X$5</f>
        <v>egy.distn.dpsp.afs.2</v>
      </c>
      <c r="Y704" s="37">
        <f>Y638*IF(LEFT(Y$38,3)="Yes",IFERROR(INDEX(DPTVal,MATCH($E704,DPTKey,0)),1),1)</f>
        <v>0.0008109578191410374</v>
      </c>
      <c r="Z704" s="38">
        <f>Y704</f>
        <v>0.0008109578191410374</v>
      </c>
      <c r="AA704" s="38">
        <f>Z704</f>
        <v>0.0008109578191410374</v>
      </c>
      <c r="AB704" s="38">
        <f>AA704</f>
        <v>0.0008109578191410374</v>
      </c>
      <c r="AC704" s="38">
        <f>AB704</f>
        <v>0.0008109578191410374</v>
      </c>
      <c r="AD704" s="38">
        <f>AC704</f>
        <v>0.0008109578191410374</v>
      </c>
      <c r="AE704" s="38">
        <f>AD704</f>
        <v>0.0008109578191410374</v>
      </c>
      <c r="AF704" s="38">
        <f>AE704</f>
        <v>0.0008109578191410374</v>
      </c>
      <c r="AG704" s="38">
        <f>AF704</f>
        <v>0.0008109578191410374</v>
      </c>
      <c r="AH704" s="38">
        <f>AG704</f>
        <v>0.0008109578191410374</v>
      </c>
      <c r="AI704" s="38">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7">
        <f>L639*IF(LEFT(L$38,3)="Yes",IFERROR(INDEX(DPTVal,MATCH($E705,DPTKey,0)),1),1)</f>
        <v>0.0</v>
      </c>
      <c r="M705" s="38">
        <f>L705</f>
        <v>0.0</v>
      </c>
      <c r="N705" s="38">
        <f>M705</f>
        <v>0.0</v>
      </c>
      <c r="O705" s="38">
        <f>N705</f>
        <v>0.0</v>
      </c>
      <c r="P705" s="38">
        <f>O705</f>
        <v>0.0</v>
      </c>
      <c r="Q705" s="38">
        <f>P705</f>
        <v>0.0</v>
      </c>
      <c r="R705" s="38">
        <f>Q705</f>
        <v>0.0</v>
      </c>
      <c r="S705" s="38">
        <f>R705</f>
        <v>0.0</v>
      </c>
      <c r="T705" s="38">
        <f>S705</f>
        <v>0.0</v>
      </c>
      <c r="U705" s="38">
        <f>T705</f>
        <v>0.0</v>
      </c>
      <c r="V705" s="38">
        <f>U705</f>
        <v>0.0</v>
      </c>
      <c r="W705" s="207" t="str">
        <f>IF(X$5=K$5,SUM(Y705:AI705)-SUM(L705:V705),"")</f>
        <v/>
      </c>
      <c r="X705" s="9" t="str">
        <f>LOWER(CtryCode)&amp;".distn."&amp;$A705&amp;IF($B705="","","."&amp;$B705)&amp;IF($C705="","",".dec."&amp;$C705)&amp;"."&amp;X$5</f>
        <v>egy.distn.dpsp.atp.2</v>
      </c>
      <c r="Y705" s="37">
        <f>Y639*IF(LEFT(Y$38,3)="Yes",IFERROR(INDEX(DPTVal,MATCH($E705,DPTKey,0)),1),1)</f>
        <v>0.007945517124091769</v>
      </c>
      <c r="Z705" s="38">
        <f>Y705</f>
        <v>0.007945517124091769</v>
      </c>
      <c r="AA705" s="38">
        <f>Z705</f>
        <v>0.007945517124091769</v>
      </c>
      <c r="AB705" s="38">
        <f>AA705</f>
        <v>0.007945517124091769</v>
      </c>
      <c r="AC705" s="38">
        <f>AB705</f>
        <v>0.007945517124091769</v>
      </c>
      <c r="AD705" s="38">
        <f>AC705</f>
        <v>0.007945517124091769</v>
      </c>
      <c r="AE705" s="38">
        <f>AD705</f>
        <v>0.007945517124091769</v>
      </c>
      <c r="AF705" s="38">
        <f>AE705</f>
        <v>0.007945517124091769</v>
      </c>
      <c r="AG705" s="38">
        <f>AF705</f>
        <v>0.007945517124091769</v>
      </c>
      <c r="AH705" s="38">
        <f>AG705</f>
        <v>0.007945517124091769</v>
      </c>
      <c r="AI705" s="38">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7">
        <f>L640*IF(LEFT(L$38,3)="Yes",IFERROR(INDEX(DPTVal,MATCH($E706,DPTKey,0)),1),1)</f>
        <v>0.0</v>
      </c>
      <c r="M706" s="38">
        <f>L706</f>
        <v>0.0</v>
      </c>
      <c r="N706" s="38">
        <f>M706</f>
        <v>0.0</v>
      </c>
      <c r="O706" s="38">
        <f>N706</f>
        <v>0.0</v>
      </c>
      <c r="P706" s="38">
        <f>O706</f>
        <v>0.0</v>
      </c>
      <c r="Q706" s="38">
        <f>P706</f>
        <v>0.0</v>
      </c>
      <c r="R706" s="38">
        <f>Q706</f>
        <v>0.0</v>
      </c>
      <c r="S706" s="38">
        <f>R706</f>
        <v>0.0</v>
      </c>
      <c r="T706" s="38">
        <f>S706</f>
        <v>0.0</v>
      </c>
      <c r="U706" s="38">
        <f>T706</f>
        <v>0.0</v>
      </c>
      <c r="V706" s="38">
        <f>U706</f>
        <v>0.0</v>
      </c>
      <c r="W706" s="207" t="str">
        <f>IF(X$5=K$5,SUM(Y706:AI706)-SUM(L706:V706),"")</f>
        <v/>
      </c>
      <c r="X706" s="9" t="str">
        <f>LOWER(CtryCode)&amp;".distn."&amp;$A706&amp;IF($B706="","","."&amp;$B706)&amp;IF($C706="","",".dec."&amp;$C706)&amp;"."&amp;X$5</f>
        <v>egy.distn.dpsp.b_t.2</v>
      </c>
      <c r="Y706" s="37">
        <f>Y640*IF(LEFT(Y$38,3)="Yes",IFERROR(INDEX(DPTVal,MATCH($E706,DPTKey,0)),1),1)</f>
        <v>0.0006768535860157208</v>
      </c>
      <c r="Z706" s="38">
        <f>Y706</f>
        <v>0.0006768535860157208</v>
      </c>
      <c r="AA706" s="38">
        <f>Z706</f>
        <v>0.0006768535860157208</v>
      </c>
      <c r="AB706" s="38">
        <f>AA706</f>
        <v>0.0006768535860157208</v>
      </c>
      <c r="AC706" s="38">
        <f>AB706</f>
        <v>0.0006768535860157208</v>
      </c>
      <c r="AD706" s="38">
        <f>AC706</f>
        <v>0.0006768535860157208</v>
      </c>
      <c r="AE706" s="38">
        <f>AD706</f>
        <v>0.0006768535860157208</v>
      </c>
      <c r="AF706" s="38">
        <f>AE706</f>
        <v>0.0006768535860157208</v>
      </c>
      <c r="AG706" s="38">
        <f>AF706</f>
        <v>0.0006768535860157208</v>
      </c>
      <c r="AH706" s="38">
        <f>AG706</f>
        <v>0.0006768535860157208</v>
      </c>
      <c r="AI706" s="38">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7">
        <f>L641*IF(LEFT(L$38,3)="Yes",IFERROR(INDEX(DPTVal,MATCH($E707,DPTKey,0)),1),1)</f>
        <v>0.0</v>
      </c>
      <c r="M707" s="38">
        <f>L707</f>
        <v>0.0</v>
      </c>
      <c r="N707" s="38">
        <f>M707</f>
        <v>0.0</v>
      </c>
      <c r="O707" s="38">
        <f>N707</f>
        <v>0.0</v>
      </c>
      <c r="P707" s="38">
        <f>O707</f>
        <v>0.0</v>
      </c>
      <c r="Q707" s="38">
        <f>P707</f>
        <v>0.0</v>
      </c>
      <c r="R707" s="38">
        <f>Q707</f>
        <v>0.0</v>
      </c>
      <c r="S707" s="38">
        <f>R707</f>
        <v>0.0</v>
      </c>
      <c r="T707" s="38">
        <f>S707</f>
        <v>0.0</v>
      </c>
      <c r="U707" s="38">
        <f>T707</f>
        <v>0.0</v>
      </c>
      <c r="V707" s="38">
        <f>U707</f>
        <v>0.0</v>
      </c>
      <c r="W707" s="207" t="str">
        <f>IF(X$5=K$5,SUM(Y707:AI707)-SUM(L707:V707),"")</f>
        <v/>
      </c>
      <c r="X707" s="9" t="str">
        <f>LOWER(CtryCode)&amp;".distn."&amp;$A707&amp;IF($B707="","","."&amp;$B707)&amp;IF($C707="","",".dec."&amp;$C707)&amp;"."&amp;X$5</f>
        <v>egy.distn.dpsp.bph.2</v>
      </c>
      <c r="Y707" s="37">
        <f>Y641*IF(LEFT(Y$38,3)="Yes",IFERROR(INDEX(DPTVal,MATCH($E707,DPTKey,0)),1),1)</f>
        <v>0.002298771116464237</v>
      </c>
      <c r="Z707" s="38">
        <f>Y707</f>
        <v>0.002298771116464237</v>
      </c>
      <c r="AA707" s="38">
        <f>Z707</f>
        <v>0.002298771116464237</v>
      </c>
      <c r="AB707" s="38">
        <f>AA707</f>
        <v>0.002298771116464237</v>
      </c>
      <c r="AC707" s="38">
        <f>AB707</f>
        <v>0.002298771116464237</v>
      </c>
      <c r="AD707" s="38">
        <f>AC707</f>
        <v>0.002298771116464237</v>
      </c>
      <c r="AE707" s="38">
        <f>AD707</f>
        <v>0.002298771116464237</v>
      </c>
      <c r="AF707" s="38">
        <f>AE707</f>
        <v>0.002298771116464237</v>
      </c>
      <c r="AG707" s="38">
        <f>AF707</f>
        <v>0.002298771116464237</v>
      </c>
      <c r="AH707" s="38">
        <f>AG707</f>
        <v>0.002298771116464237</v>
      </c>
      <c r="AI707" s="38">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7">
        <f>L642*IF(LEFT(L$38,3)="Yes",IFERROR(INDEX(DPTVal,MATCH($E708,DPTKey,0)),1),1)</f>
        <v>0.0</v>
      </c>
      <c r="M708" s="38">
        <f>L708</f>
        <v>0.0</v>
      </c>
      <c r="N708" s="38">
        <f>M708</f>
        <v>0.0</v>
      </c>
      <c r="O708" s="38">
        <f>N708</f>
        <v>0.0</v>
      </c>
      <c r="P708" s="38">
        <f>O708</f>
        <v>0.0</v>
      </c>
      <c r="Q708" s="38">
        <f>P708</f>
        <v>0.0</v>
      </c>
      <c r="R708" s="38">
        <f>Q708</f>
        <v>0.0</v>
      </c>
      <c r="S708" s="38">
        <f>R708</f>
        <v>0.0</v>
      </c>
      <c r="T708" s="38">
        <f>S708</f>
        <v>0.0</v>
      </c>
      <c r="U708" s="38">
        <f>T708</f>
        <v>0.0</v>
      </c>
      <c r="V708" s="38">
        <f>U708</f>
        <v>0.0</v>
      </c>
      <c r="W708" s="207" t="str">
        <f>IF(X$5=K$5,SUM(Y708:AI708)-SUM(L708:V708),"")</f>
        <v/>
      </c>
      <c r="X708" s="9" t="str">
        <f>LOWER(CtryCode)&amp;".distn."&amp;$A708&amp;IF($B708="","","."&amp;$B708)&amp;IF($C708="","",".dec."&amp;$C708)&amp;"."&amp;X$5</f>
        <v>egy.distn.dpsp.c_b.2</v>
      </c>
      <c r="Y708" s="37">
        <f>Y642*IF(LEFT(Y$38,3)="Yes",IFERROR(INDEX(DPTVal,MATCH($E708,DPTKey,0)),1),1)</f>
        <v>0.00142447417499236</v>
      </c>
      <c r="Z708" s="38">
        <f>Y708</f>
        <v>0.00142447417499236</v>
      </c>
      <c r="AA708" s="38">
        <f>Z708</f>
        <v>0.00142447417499236</v>
      </c>
      <c r="AB708" s="38">
        <f>AA708</f>
        <v>0.00142447417499236</v>
      </c>
      <c r="AC708" s="38">
        <f>AB708</f>
        <v>0.00142447417499236</v>
      </c>
      <c r="AD708" s="38">
        <f>AC708</f>
        <v>0.00142447417499236</v>
      </c>
      <c r="AE708" s="38">
        <f>AD708</f>
        <v>0.00142447417499236</v>
      </c>
      <c r="AF708" s="38">
        <f>AE708</f>
        <v>0.00142447417499236</v>
      </c>
      <c r="AG708" s="38">
        <f>AF708</f>
        <v>0.00142447417499236</v>
      </c>
      <c r="AH708" s="38">
        <f>AG708</f>
        <v>0.00142447417499236</v>
      </c>
      <c r="AI708" s="38">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7">
        <f>L643*IF(LEFT(L$38,3)="Yes",IFERROR(INDEX(DPTVal,MATCH($E709,DPTKey,0)),1),1)</f>
        <v>0.0</v>
      </c>
      <c r="M709" s="38">
        <f>L709</f>
        <v>0.0</v>
      </c>
      <c r="N709" s="38">
        <f>M709</f>
        <v>0.0</v>
      </c>
      <c r="O709" s="38">
        <f>N709</f>
        <v>0.0</v>
      </c>
      <c r="P709" s="38">
        <f>O709</f>
        <v>0.0</v>
      </c>
      <c r="Q709" s="38">
        <f>P709</f>
        <v>0.0</v>
      </c>
      <c r="R709" s="38">
        <f>Q709</f>
        <v>0.0</v>
      </c>
      <c r="S709" s="38">
        <f>R709</f>
        <v>0.0</v>
      </c>
      <c r="T709" s="38">
        <f>S709</f>
        <v>0.0</v>
      </c>
      <c r="U709" s="38">
        <f>T709</f>
        <v>0.0</v>
      </c>
      <c r="V709" s="38">
        <f>U709</f>
        <v>0.0</v>
      </c>
      <c r="W709" s="207" t="str">
        <f>IF(X$5=K$5,SUM(Y709:AI709)-SUM(L709:V709),"")</f>
        <v/>
      </c>
      <c r="X709" s="9" t="str">
        <f>LOWER(CtryCode)&amp;".distn."&amp;$A709&amp;IF($B709="","","."&amp;$B709)&amp;IF($C709="","",".dec."&amp;$C709)&amp;"."&amp;X$5</f>
        <v>egy.distn.dpsp.chm.2</v>
      </c>
      <c r="Y709" s="37">
        <f>Y643*IF(LEFT(Y$38,3)="Yes",IFERROR(INDEX(DPTVal,MATCH($E709,DPTKey,0)),1),1)</f>
        <v>0.007208253614210871</v>
      </c>
      <c r="Z709" s="38">
        <f>Y709</f>
        <v>0.007208253614210871</v>
      </c>
      <c r="AA709" s="38">
        <f>Z709</f>
        <v>0.007208253614210871</v>
      </c>
      <c r="AB709" s="38">
        <f>AA709</f>
        <v>0.007208253614210871</v>
      </c>
      <c r="AC709" s="38">
        <f>AB709</f>
        <v>0.007208253614210871</v>
      </c>
      <c r="AD709" s="38">
        <f>AC709</f>
        <v>0.007208253614210871</v>
      </c>
      <c r="AE709" s="38">
        <f>AD709</f>
        <v>0.007208253614210871</v>
      </c>
      <c r="AF709" s="38">
        <f>AE709</f>
        <v>0.007208253614210871</v>
      </c>
      <c r="AG709" s="38">
        <f>AF709</f>
        <v>0.007208253614210871</v>
      </c>
      <c r="AH709" s="38">
        <f>AG709</f>
        <v>0.007208253614210871</v>
      </c>
      <c r="AI709" s="38">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7">
        <f>L644*IF(LEFT(L$38,3)="Yes",IFERROR(INDEX(DPTVal,MATCH($E710,DPTKey,0)),1),1)</f>
        <v>0.0</v>
      </c>
      <c r="M710" s="38">
        <f>L710</f>
        <v>0.0</v>
      </c>
      <c r="N710" s="38">
        <f>M710</f>
        <v>0.0</v>
      </c>
      <c r="O710" s="38">
        <f>N710</f>
        <v>0.0</v>
      </c>
      <c r="P710" s="38">
        <f>O710</f>
        <v>0.0</v>
      </c>
      <c r="Q710" s="38">
        <f>P710</f>
        <v>0.0</v>
      </c>
      <c r="R710" s="38">
        <f>Q710</f>
        <v>0.0</v>
      </c>
      <c r="S710" s="38">
        <f>R710</f>
        <v>0.0</v>
      </c>
      <c r="T710" s="38">
        <f>S710</f>
        <v>0.0</v>
      </c>
      <c r="U710" s="38">
        <f>T710</f>
        <v>0.0</v>
      </c>
      <c r="V710" s="38">
        <f>U710</f>
        <v>0.0</v>
      </c>
      <c r="W710" s="207" t="str">
        <f>IF(X$5=K$5,SUM(Y710:AI710)-SUM(L710:V710),"")</f>
        <v/>
      </c>
      <c r="X710" s="9" t="str">
        <f>LOWER(CtryCode)&amp;".distn."&amp;$A710&amp;IF($B710="","","."&amp;$B710)&amp;IF($C710="","",".dec."&amp;$C710)&amp;"."&amp;X$5</f>
        <v>egy.distn.dpsp.cmn.2</v>
      </c>
      <c r="Y710" s="37">
        <f>Y644*IF(LEFT(Y$38,3)="Yes",IFERROR(INDEX(DPTVal,MATCH($E710,DPTKey,0)),1),1)</f>
        <v>0.00044157641414113263</v>
      </c>
      <c r="Z710" s="38">
        <f>Y710</f>
        <v>0.00044157641414113263</v>
      </c>
      <c r="AA710" s="38">
        <f>Z710</f>
        <v>0.00044157641414113263</v>
      </c>
      <c r="AB710" s="38">
        <f>AA710</f>
        <v>0.00044157641414113263</v>
      </c>
      <c r="AC710" s="38">
        <f>AB710</f>
        <v>0.00044157641414113263</v>
      </c>
      <c r="AD710" s="38">
        <f>AC710</f>
        <v>0.00044157641414113263</v>
      </c>
      <c r="AE710" s="38">
        <f>AD710</f>
        <v>0.00044157641414113263</v>
      </c>
      <c r="AF710" s="38">
        <f>AE710</f>
        <v>0.00044157641414113263</v>
      </c>
      <c r="AG710" s="38">
        <f>AF710</f>
        <v>0.00044157641414113263</v>
      </c>
      <c r="AH710" s="38">
        <f>AG710</f>
        <v>0.00044157641414113263</v>
      </c>
      <c r="AI710" s="38">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7">
        <f>L645*IF(LEFT(L$38,3)="Yes",IFERROR(INDEX(DPTVal,MATCH($E711,DPTKey,0)),1),1)</f>
        <v>0.0</v>
      </c>
      <c r="M711" s="38">
        <f>L711</f>
        <v>0.0</v>
      </c>
      <c r="N711" s="38">
        <f>M711</f>
        <v>0.0</v>
      </c>
      <c r="O711" s="38">
        <f>N711</f>
        <v>0.0</v>
      </c>
      <c r="P711" s="38">
        <f>O711</f>
        <v>0.0</v>
      </c>
      <c r="Q711" s="38">
        <f>P711</f>
        <v>0.0</v>
      </c>
      <c r="R711" s="38">
        <f>Q711</f>
        <v>0.0</v>
      </c>
      <c r="S711" s="38">
        <f>R711</f>
        <v>0.0</v>
      </c>
      <c r="T711" s="38">
        <f>S711</f>
        <v>0.0</v>
      </c>
      <c r="U711" s="38">
        <f>T711</f>
        <v>0.0</v>
      </c>
      <c r="V711" s="38">
        <f>U711</f>
        <v>0.0</v>
      </c>
      <c r="W711" s="207" t="str">
        <f>IF(X$5=K$5,SUM(Y711:AI711)-SUM(L711:V711),"")</f>
        <v/>
      </c>
      <c r="X711" s="9" t="str">
        <f>LOWER(CtryCode)&amp;".distn."&amp;$A711&amp;IF($B711="","","."&amp;$B711)&amp;IF($C711="","",".dec."&amp;$C711)&amp;"."&amp;X$5</f>
        <v>egy.distn.dpsp.cmt.2</v>
      </c>
      <c r="Y711" s="37">
        <f>Y645*IF(LEFT(Y$38,3)="Yes",IFERROR(INDEX(DPTVal,MATCH($E711,DPTKey,0)),1),1)</f>
        <v>0.0003681923656945813</v>
      </c>
      <c r="Z711" s="38">
        <f>Y711</f>
        <v>0.0003681923656945813</v>
      </c>
      <c r="AA711" s="38">
        <f>Z711</f>
        <v>0.0003681923656945813</v>
      </c>
      <c r="AB711" s="38">
        <f>AA711</f>
        <v>0.0003681923656945813</v>
      </c>
      <c r="AC711" s="38">
        <f>AB711</f>
        <v>0.0003681923656945813</v>
      </c>
      <c r="AD711" s="38">
        <f>AC711</f>
        <v>0.0003681923656945813</v>
      </c>
      <c r="AE711" s="38">
        <f>AD711</f>
        <v>0.0003681923656945813</v>
      </c>
      <c r="AF711" s="38">
        <f>AE711</f>
        <v>0.0003681923656945813</v>
      </c>
      <c r="AG711" s="38">
        <f>AF711</f>
        <v>0.0003681923656945813</v>
      </c>
      <c r="AH711" s="38">
        <f>AG711</f>
        <v>0.0003681923656945813</v>
      </c>
      <c r="AI711" s="38">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7">
        <f>L646*IF(LEFT(L$38,3)="Yes",IFERROR(INDEX(DPTVal,MATCH($E712,DPTKey,0)),1),1)</f>
        <v>0.0</v>
      </c>
      <c r="M712" s="38">
        <f>L712</f>
        <v>0.0</v>
      </c>
      <c r="N712" s="38">
        <f>M712</f>
        <v>0.0</v>
      </c>
      <c r="O712" s="38">
        <f>N712</f>
        <v>0.0</v>
      </c>
      <c r="P712" s="38">
        <f>O712</f>
        <v>0.0</v>
      </c>
      <c r="Q712" s="38">
        <f>P712</f>
        <v>0.0</v>
      </c>
      <c r="R712" s="38">
        <f>Q712</f>
        <v>0.0</v>
      </c>
      <c r="S712" s="38">
        <f>R712</f>
        <v>0.0</v>
      </c>
      <c r="T712" s="38">
        <f>S712</f>
        <v>0.0</v>
      </c>
      <c r="U712" s="38">
        <f>T712</f>
        <v>0.0</v>
      </c>
      <c r="V712" s="38">
        <f>U712</f>
        <v>0.0</v>
      </c>
      <c r="W712" s="207" t="str">
        <f>IF(X$5=K$5,SUM(Y712:AI712)-SUM(L712:V712),"")</f>
        <v/>
      </c>
      <c r="X712" s="9" t="str">
        <f>LOWER(CtryCode)&amp;".distn."&amp;$A712&amp;IF($B712="","","."&amp;$B712)&amp;IF($C712="","",".dec."&amp;$C712)&amp;"."&amp;X$5</f>
        <v>egy.distn.dpsp.cns.2</v>
      </c>
      <c r="Y712" s="37">
        <f>Y646*IF(LEFT(Y$38,3)="Yes",IFERROR(INDEX(DPTVal,MATCH($E712,DPTKey,0)),1),1)</f>
        <v>0.0020275813393545285</v>
      </c>
      <c r="Z712" s="38">
        <f>Y712</f>
        <v>0.0020275813393545285</v>
      </c>
      <c r="AA712" s="38">
        <f>Z712</f>
        <v>0.0020275813393545285</v>
      </c>
      <c r="AB712" s="38">
        <f>AA712</f>
        <v>0.0020275813393545285</v>
      </c>
      <c r="AC712" s="38">
        <f>AB712</f>
        <v>0.0020275813393545285</v>
      </c>
      <c r="AD712" s="38">
        <f>AC712</f>
        <v>0.0020275813393545285</v>
      </c>
      <c r="AE712" s="38">
        <f>AD712</f>
        <v>0.0020275813393545285</v>
      </c>
      <c r="AF712" s="38">
        <f>AE712</f>
        <v>0.0020275813393545285</v>
      </c>
      <c r="AG712" s="38">
        <f>AF712</f>
        <v>0.0020275813393545285</v>
      </c>
      <c r="AH712" s="38">
        <f>AG712</f>
        <v>0.0020275813393545285</v>
      </c>
      <c r="AI712" s="38">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7">
        <f>L647*IF(LEFT(L$38,3)="Yes",IFERROR(INDEX(DPTVal,MATCH($E713,DPTKey,0)),1),1)</f>
        <v>0.0</v>
      </c>
      <c r="M713" s="38">
        <f>L713</f>
        <v>0.0</v>
      </c>
      <c r="N713" s="38">
        <f>M713</f>
        <v>0.0</v>
      </c>
      <c r="O713" s="38">
        <f>N713</f>
        <v>0.0</v>
      </c>
      <c r="P713" s="38">
        <f>O713</f>
        <v>0.0</v>
      </c>
      <c r="Q713" s="38">
        <f>P713</f>
        <v>0.0</v>
      </c>
      <c r="R713" s="38">
        <f>Q713</f>
        <v>0.0</v>
      </c>
      <c r="S713" s="38">
        <f>R713</f>
        <v>0.0</v>
      </c>
      <c r="T713" s="38">
        <f>S713</f>
        <v>0.0</v>
      </c>
      <c r="U713" s="38">
        <f>T713</f>
        <v>0.0</v>
      </c>
      <c r="V713" s="38">
        <f>U713</f>
        <v>0.0</v>
      </c>
      <c r="W713" s="207" t="str">
        <f>IF(X$5=K$5,SUM(Y713:AI713)-SUM(L713:V713),"")</f>
        <v/>
      </c>
      <c r="X713" s="9" t="str">
        <f>LOWER(CtryCode)&amp;".distn."&amp;$A713&amp;IF($B713="","","."&amp;$B713)&amp;IF($C713="","",".dec."&amp;$C713)&amp;"."&amp;X$5</f>
        <v>egy.distn.dpsp.coa.2</v>
      </c>
      <c r="Y713" s="37">
        <f>Y647*IF(LEFT(Y$38,3)="Yes",IFERROR(INDEX(DPTVal,MATCH($E713,DPTKey,0)),1),1)</f>
        <v>0.0</v>
      </c>
      <c r="Z713" s="38">
        <f>Y713</f>
        <v>0.0</v>
      </c>
      <c r="AA713" s="38">
        <f>Z713</f>
        <v>0.0</v>
      </c>
      <c r="AB713" s="38">
        <f>AA713</f>
        <v>0.0</v>
      </c>
      <c r="AC713" s="38">
        <f>AB713</f>
        <v>0.0</v>
      </c>
      <c r="AD713" s="38">
        <f>AC713</f>
        <v>0.0</v>
      </c>
      <c r="AE713" s="38">
        <f>AD713</f>
        <v>0.0</v>
      </c>
      <c r="AF713" s="38">
        <f>AE713</f>
        <v>0.0</v>
      </c>
      <c r="AG713" s="38">
        <f>AF713</f>
        <v>0.0</v>
      </c>
      <c r="AH713" s="38">
        <f>AG713</f>
        <v>0.0</v>
      </c>
      <c r="AI713" s="38">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7">
        <f>L648*IF(LEFT(L$38,3)="Yes",IFERROR(INDEX(DPTVal,MATCH($E714,DPTKey,0)),1),1)</f>
        <v>0.0</v>
      </c>
      <c r="M714" s="38">
        <f>L714</f>
        <v>0.0</v>
      </c>
      <c r="N714" s="38">
        <f>M714</f>
        <v>0.0</v>
      </c>
      <c r="O714" s="38">
        <f>N714</f>
        <v>0.0</v>
      </c>
      <c r="P714" s="38">
        <f>O714</f>
        <v>0.0</v>
      </c>
      <c r="Q714" s="38">
        <f>P714</f>
        <v>0.0</v>
      </c>
      <c r="R714" s="38">
        <f>Q714</f>
        <v>0.0</v>
      </c>
      <c r="S714" s="38">
        <f>R714</f>
        <v>0.0</v>
      </c>
      <c r="T714" s="38">
        <f>S714</f>
        <v>0.0</v>
      </c>
      <c r="U714" s="38">
        <f>T714</f>
        <v>0.0</v>
      </c>
      <c r="V714" s="38">
        <f>U714</f>
        <v>0.0</v>
      </c>
      <c r="W714" s="207" t="str">
        <f>IF(X$5=K$5,SUM(Y714:AI714)-SUM(L714:V714),"")</f>
        <v/>
      </c>
      <c r="X714" s="9" t="str">
        <f>LOWER(CtryCode)&amp;".distn."&amp;$A714&amp;IF($B714="","","."&amp;$B714)&amp;IF($C714="","",".dec."&amp;$C714)&amp;"."&amp;X$5</f>
        <v>egy.distn.dpsp.ctl.2</v>
      </c>
      <c r="Y714" s="37">
        <f>Y648*IF(LEFT(Y$38,3)="Yes",IFERROR(INDEX(DPTVal,MATCH($E714,DPTKey,0)),1),1)</f>
        <v>0.0011602990652967763</v>
      </c>
      <c r="Z714" s="38">
        <f>Y714</f>
        <v>0.0011602990652967763</v>
      </c>
      <c r="AA714" s="38">
        <f>Z714</f>
        <v>0.0011602990652967763</v>
      </c>
      <c r="AB714" s="38">
        <f>AA714</f>
        <v>0.0011602990652967763</v>
      </c>
      <c r="AC714" s="38">
        <f>AB714</f>
        <v>0.0011602990652967763</v>
      </c>
      <c r="AD714" s="38">
        <f>AC714</f>
        <v>0.0011602990652967763</v>
      </c>
      <c r="AE714" s="38">
        <f>AD714</f>
        <v>0.0011602990652967763</v>
      </c>
      <c r="AF714" s="38">
        <f>AE714</f>
        <v>0.0011602990652967763</v>
      </c>
      <c r="AG714" s="38">
        <f>AF714</f>
        <v>0.0011602990652967763</v>
      </c>
      <c r="AH714" s="38">
        <f>AG714</f>
        <v>0.0011602990652967763</v>
      </c>
      <c r="AI714" s="38">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7">
        <f>L649*IF(LEFT(L$38,3)="Yes",IFERROR(INDEX(DPTVal,MATCH($E715,DPTKey,0)),1),1)</f>
        <v>0.0</v>
      </c>
      <c r="M715" s="38">
        <f>L715</f>
        <v>0.0</v>
      </c>
      <c r="N715" s="38">
        <f>M715</f>
        <v>0.0</v>
      </c>
      <c r="O715" s="38">
        <f>N715</f>
        <v>0.0</v>
      </c>
      <c r="P715" s="38">
        <f>O715</f>
        <v>0.0</v>
      </c>
      <c r="Q715" s="38">
        <f>P715</f>
        <v>0.0</v>
      </c>
      <c r="R715" s="38">
        <f>Q715</f>
        <v>0.0</v>
      </c>
      <c r="S715" s="38">
        <f>R715</f>
        <v>0.0</v>
      </c>
      <c r="T715" s="38">
        <f>S715</f>
        <v>0.0</v>
      </c>
      <c r="U715" s="38">
        <f>T715</f>
        <v>0.0</v>
      </c>
      <c r="V715" s="38">
        <f>U715</f>
        <v>0.0</v>
      </c>
      <c r="W715" s="207" t="str">
        <f>IF(X$5=K$5,SUM(Y715:AI715)-SUM(L715:V715),"")</f>
        <v/>
      </c>
      <c r="X715" s="9" t="str">
        <f>LOWER(CtryCode)&amp;".distn."&amp;$A715&amp;IF($B715="","","."&amp;$B715)&amp;IF($C715="","",".dec."&amp;$C715)&amp;"."&amp;X$5</f>
        <v>egy.distn.dpsp.dwe.2</v>
      </c>
      <c r="Y715" s="37">
        <f>Y649*IF(LEFT(Y$38,3)="Yes",IFERROR(INDEX(DPTVal,MATCH($E715,DPTKey,0)),1),1)</f>
        <v>0.00014876371594401376</v>
      </c>
      <c r="Z715" s="38">
        <f>Y715</f>
        <v>0.00014876371594401376</v>
      </c>
      <c r="AA715" s="38">
        <f>Z715</f>
        <v>0.00014876371594401376</v>
      </c>
      <c r="AB715" s="38">
        <f>AA715</f>
        <v>0.00014876371594401376</v>
      </c>
      <c r="AC715" s="38">
        <f>AB715</f>
        <v>0.00014876371594401376</v>
      </c>
      <c r="AD715" s="38">
        <f>AC715</f>
        <v>0.00014876371594401376</v>
      </c>
      <c r="AE715" s="38">
        <f>AD715</f>
        <v>0.00014876371594401376</v>
      </c>
      <c r="AF715" s="38">
        <f>AE715</f>
        <v>0.00014876371594401376</v>
      </c>
      <c r="AG715" s="38">
        <f>AF715</f>
        <v>0.00014876371594401376</v>
      </c>
      <c r="AH715" s="38">
        <f>AG715</f>
        <v>0.00014876371594401376</v>
      </c>
      <c r="AI715" s="38">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7">
        <f>L650*IF(LEFT(L$38,3)="Yes",IFERROR(INDEX(DPTVal,MATCH($E716,DPTKey,0)),1),1)</f>
        <v>0.0</v>
      </c>
      <c r="M716" s="38">
        <f>L716</f>
        <v>0.0</v>
      </c>
      <c r="N716" s="38">
        <f>M716</f>
        <v>0.0</v>
      </c>
      <c r="O716" s="38">
        <f>N716</f>
        <v>0.0</v>
      </c>
      <c r="P716" s="38">
        <f>O716</f>
        <v>0.0</v>
      </c>
      <c r="Q716" s="38">
        <f>P716</f>
        <v>0.0</v>
      </c>
      <c r="R716" s="38">
        <f>Q716</f>
        <v>0.0</v>
      </c>
      <c r="S716" s="38">
        <f>R716</f>
        <v>0.0</v>
      </c>
      <c r="T716" s="38">
        <f>S716</f>
        <v>0.0</v>
      </c>
      <c r="U716" s="38">
        <f>T716</f>
        <v>0.0</v>
      </c>
      <c r="V716" s="38">
        <f>U716</f>
        <v>0.0</v>
      </c>
      <c r="W716" s="207" t="str">
        <f>IF(X$5=K$5,SUM(Y716:AI716)-SUM(L716:V716),"")</f>
        <v/>
      </c>
      <c r="X716" s="9" t="str">
        <f>LOWER(CtryCode)&amp;".distn."&amp;$A716&amp;IF($B716="","","."&amp;$B716)&amp;IF($C716="","",".dec."&amp;$C716)&amp;"."&amp;X$5</f>
        <v>egy.distn.dpsp.edu.2</v>
      </c>
      <c r="Y716" s="37">
        <f>Y650*IF(LEFT(Y$38,3)="Yes",IFERROR(INDEX(DPTVal,MATCH($E716,DPTKey,0)),1),1)</f>
        <v>0.001071043192213508</v>
      </c>
      <c r="Z716" s="38">
        <f>Y716</f>
        <v>0.001071043192213508</v>
      </c>
      <c r="AA716" s="38">
        <f>Z716</f>
        <v>0.001071043192213508</v>
      </c>
      <c r="AB716" s="38">
        <f>AA716</f>
        <v>0.001071043192213508</v>
      </c>
      <c r="AC716" s="38">
        <f>AB716</f>
        <v>0.001071043192213508</v>
      </c>
      <c r="AD716" s="38">
        <f>AC716</f>
        <v>0.001071043192213508</v>
      </c>
      <c r="AE716" s="38">
        <f>AD716</f>
        <v>0.001071043192213508</v>
      </c>
      <c r="AF716" s="38">
        <f>AE716</f>
        <v>0.001071043192213508</v>
      </c>
      <c r="AG716" s="38">
        <f>AF716</f>
        <v>0.001071043192213508</v>
      </c>
      <c r="AH716" s="38">
        <f>AG716</f>
        <v>0.001071043192213508</v>
      </c>
      <c r="AI716" s="38">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7">
        <f>L651*IF(LEFT(L$38,3)="Yes",IFERROR(INDEX(DPTVal,MATCH($E717,DPTKey,0)),1),1)</f>
        <v>0.0</v>
      </c>
      <c r="M717" s="38">
        <f>L717</f>
        <v>0.0</v>
      </c>
      <c r="N717" s="38">
        <f>M717</f>
        <v>0.0</v>
      </c>
      <c r="O717" s="38">
        <f>N717</f>
        <v>0.0</v>
      </c>
      <c r="P717" s="38">
        <f>O717</f>
        <v>0.0</v>
      </c>
      <c r="Q717" s="38">
        <f>P717</f>
        <v>0.0</v>
      </c>
      <c r="R717" s="38">
        <f>Q717</f>
        <v>0.0</v>
      </c>
      <c r="S717" s="38">
        <f>R717</f>
        <v>0.0</v>
      </c>
      <c r="T717" s="38">
        <f>S717</f>
        <v>0.0</v>
      </c>
      <c r="U717" s="38">
        <f>T717</f>
        <v>0.0</v>
      </c>
      <c r="V717" s="38">
        <f>U717</f>
        <v>0.0</v>
      </c>
      <c r="W717" s="207" t="str">
        <f>IF(X$5=K$5,SUM(Y717:AI717)-SUM(L717:V717),"")</f>
        <v/>
      </c>
      <c r="X717" s="9" t="str">
        <f>LOWER(CtryCode)&amp;".distn."&amp;$A717&amp;IF($B717="","","."&amp;$B717)&amp;IF($C717="","",".dec."&amp;$C717)&amp;"."&amp;X$5</f>
        <v>egy.distn.dpsp.eeq.2</v>
      </c>
      <c r="Y717" s="37">
        <f>Y651*IF(LEFT(Y$38,3)="Yes",IFERROR(INDEX(DPTVal,MATCH($E717,DPTKey,0)),1),1)</f>
        <v>0.002473608937865726</v>
      </c>
      <c r="Z717" s="38">
        <f>Y717</f>
        <v>0.002473608937865726</v>
      </c>
      <c r="AA717" s="38">
        <f>Z717</f>
        <v>0.002473608937865726</v>
      </c>
      <c r="AB717" s="38">
        <f>AA717</f>
        <v>0.002473608937865726</v>
      </c>
      <c r="AC717" s="38">
        <f>AB717</f>
        <v>0.002473608937865726</v>
      </c>
      <c r="AD717" s="38">
        <f>AC717</f>
        <v>0.002473608937865726</v>
      </c>
      <c r="AE717" s="38">
        <f>AD717</f>
        <v>0.002473608937865726</v>
      </c>
      <c r="AF717" s="38">
        <f>AE717</f>
        <v>0.002473608937865726</v>
      </c>
      <c r="AG717" s="38">
        <f>AF717</f>
        <v>0.002473608937865726</v>
      </c>
      <c r="AH717" s="38">
        <f>AG717</f>
        <v>0.002473608937865726</v>
      </c>
      <c r="AI717" s="38">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7">
        <f>L652*IF(LEFT(L$38,3)="Yes",IFERROR(INDEX(DPTVal,MATCH($E718,DPTKey,0)),1),1)</f>
        <v>0.0</v>
      </c>
      <c r="M718" s="38">
        <f>L718</f>
        <v>0.0</v>
      </c>
      <c r="N718" s="38">
        <f>M718</f>
        <v>0.0</v>
      </c>
      <c r="O718" s="38">
        <f>N718</f>
        <v>0.0</v>
      </c>
      <c r="P718" s="38">
        <f>O718</f>
        <v>0.0</v>
      </c>
      <c r="Q718" s="38">
        <f>P718</f>
        <v>0.0</v>
      </c>
      <c r="R718" s="38">
        <f>Q718</f>
        <v>0.0</v>
      </c>
      <c r="S718" s="38">
        <f>R718</f>
        <v>0.0</v>
      </c>
      <c r="T718" s="38">
        <f>S718</f>
        <v>0.0</v>
      </c>
      <c r="U718" s="38">
        <f>T718</f>
        <v>0.0</v>
      </c>
      <c r="V718" s="38">
        <f>U718</f>
        <v>0.0</v>
      </c>
      <c r="W718" s="207" t="str">
        <f>IF(X$5=K$5,SUM(Y718:AI718)-SUM(L718:V718),"")</f>
        <v/>
      </c>
      <c r="X718" s="9" t="str">
        <f>LOWER(CtryCode)&amp;".distn."&amp;$A718&amp;IF($B718="","","."&amp;$B718)&amp;IF($C718="","",".dec."&amp;$C718)&amp;"."&amp;X$5</f>
        <v>egy.distn.dpsp.ele.2</v>
      </c>
      <c r="Y718" s="37">
        <f>Y652*IF(LEFT(Y$38,3)="Yes",IFERROR(INDEX(DPTVal,MATCH($E718,DPTKey,0)),1),1)</f>
        <v>0.002183473192775979</v>
      </c>
      <c r="Z718" s="38">
        <f>Y718</f>
        <v>0.002183473192775979</v>
      </c>
      <c r="AA718" s="38">
        <f>Z718</f>
        <v>0.002183473192775979</v>
      </c>
      <c r="AB718" s="38">
        <f>AA718</f>
        <v>0.002183473192775979</v>
      </c>
      <c r="AC718" s="38">
        <f>AB718</f>
        <v>0.002183473192775979</v>
      </c>
      <c r="AD718" s="38">
        <f>AC718</f>
        <v>0.002183473192775979</v>
      </c>
      <c r="AE718" s="38">
        <f>AD718</f>
        <v>0.002183473192775979</v>
      </c>
      <c r="AF718" s="38">
        <f>AE718</f>
        <v>0.002183473192775979</v>
      </c>
      <c r="AG718" s="38">
        <f>AF718</f>
        <v>0.002183473192775979</v>
      </c>
      <c r="AH718" s="38">
        <f>AG718</f>
        <v>0.002183473192775979</v>
      </c>
      <c r="AI718" s="38">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7">
        <f>L653*IF(LEFT(L$38,3)="Yes",IFERROR(INDEX(DPTVal,MATCH($E719,DPTKey,0)),1),1)</f>
        <v>0.0</v>
      </c>
      <c r="M719" s="38">
        <f>L719</f>
        <v>0.0</v>
      </c>
      <c r="N719" s="38">
        <f>M719</f>
        <v>0.0</v>
      </c>
      <c r="O719" s="38">
        <f>N719</f>
        <v>0.0</v>
      </c>
      <c r="P719" s="38">
        <f>O719</f>
        <v>0.0</v>
      </c>
      <c r="Q719" s="38">
        <f>P719</f>
        <v>0.0</v>
      </c>
      <c r="R719" s="38">
        <f>Q719</f>
        <v>0.0</v>
      </c>
      <c r="S719" s="38">
        <f>R719</f>
        <v>0.0</v>
      </c>
      <c r="T719" s="38">
        <f>S719</f>
        <v>0.0</v>
      </c>
      <c r="U719" s="38">
        <f>T719</f>
        <v>0.0</v>
      </c>
      <c r="V719" s="38">
        <f>U719</f>
        <v>0.0</v>
      </c>
      <c r="W719" s="207" t="str">
        <f>IF(X$5=K$5,SUM(Y719:AI719)-SUM(L719:V719),"")</f>
        <v/>
      </c>
      <c r="X719" s="9" t="str">
        <f>LOWER(CtryCode)&amp;".distn."&amp;$A719&amp;IF($B719="","","."&amp;$B719)&amp;IF($C719="","",".dec."&amp;$C719)&amp;"."&amp;X$5</f>
        <v>egy.distn.dpsp.ely.2</v>
      </c>
      <c r="Y719" s="37">
        <f>Y653*IF(LEFT(Y$38,3)="Yes",IFERROR(INDEX(DPTVal,MATCH($E719,DPTKey,0)),1),1)</f>
        <v>0.0</v>
      </c>
      <c r="Z719" s="38">
        <f>Y719</f>
        <v>0.0</v>
      </c>
      <c r="AA719" s="38">
        <f>Z719</f>
        <v>0.0</v>
      </c>
      <c r="AB719" s="38">
        <f>AA719</f>
        <v>0.0</v>
      </c>
      <c r="AC719" s="38">
        <f>AB719</f>
        <v>0.0</v>
      </c>
      <c r="AD719" s="38">
        <f>AC719</f>
        <v>0.0</v>
      </c>
      <c r="AE719" s="38">
        <f>AD719</f>
        <v>0.0</v>
      </c>
      <c r="AF719" s="38">
        <f>AE719</f>
        <v>0.0</v>
      </c>
      <c r="AG719" s="38">
        <f>AF719</f>
        <v>0.0</v>
      </c>
      <c r="AH719" s="38">
        <f>AG719</f>
        <v>0.0</v>
      </c>
      <c r="AI719" s="38">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7">
        <f>L654*IF(LEFT(L$38,3)="Yes",IFERROR(INDEX(DPTVal,MATCH($E720,DPTKey,0)),1),1)</f>
        <v>0.0</v>
      </c>
      <c r="M720" s="38">
        <f>L720</f>
        <v>0.0</v>
      </c>
      <c r="N720" s="38">
        <f>M720</f>
        <v>0.0</v>
      </c>
      <c r="O720" s="38">
        <f>N720</f>
        <v>0.0</v>
      </c>
      <c r="P720" s="38">
        <f>O720</f>
        <v>0.0</v>
      </c>
      <c r="Q720" s="38">
        <f>P720</f>
        <v>0.0</v>
      </c>
      <c r="R720" s="38">
        <f>Q720</f>
        <v>0.0</v>
      </c>
      <c r="S720" s="38">
        <f>R720</f>
        <v>0.0</v>
      </c>
      <c r="T720" s="38">
        <f>S720</f>
        <v>0.0</v>
      </c>
      <c r="U720" s="38">
        <f>T720</f>
        <v>0.0</v>
      </c>
      <c r="V720" s="38">
        <f>U720</f>
        <v>0.0</v>
      </c>
      <c r="W720" s="207" t="str">
        <f>IF(X$5=K$5,SUM(Y720:AI720)-SUM(L720:V720),"")</f>
        <v/>
      </c>
      <c r="X720" s="9" t="str">
        <f>LOWER(CtryCode)&amp;".distn."&amp;$A720&amp;IF($B720="","","."&amp;$B720)&amp;IF($C720="","",".dec."&amp;$C720)&amp;"."&amp;X$5</f>
        <v>egy.distn.dpsp.fmp.2</v>
      </c>
      <c r="Y720" s="37">
        <f>Y654*IF(LEFT(Y$38,3)="Yes",IFERROR(INDEX(DPTVal,MATCH($E720,DPTKey,0)),1),1)</f>
        <v>0.0030774774418020844</v>
      </c>
      <c r="Z720" s="38">
        <f>Y720</f>
        <v>0.0030774774418020844</v>
      </c>
      <c r="AA720" s="38">
        <f>Z720</f>
        <v>0.0030774774418020844</v>
      </c>
      <c r="AB720" s="38">
        <f>AA720</f>
        <v>0.0030774774418020844</v>
      </c>
      <c r="AC720" s="38">
        <f>AB720</f>
        <v>0.0030774774418020844</v>
      </c>
      <c r="AD720" s="38">
        <f>AC720</f>
        <v>0.0030774774418020844</v>
      </c>
      <c r="AE720" s="38">
        <f>AD720</f>
        <v>0.0030774774418020844</v>
      </c>
      <c r="AF720" s="38">
        <f>AE720</f>
        <v>0.0030774774418020844</v>
      </c>
      <c r="AG720" s="38">
        <f>AF720</f>
        <v>0.0030774774418020844</v>
      </c>
      <c r="AH720" s="38">
        <f>AG720</f>
        <v>0.0030774774418020844</v>
      </c>
      <c r="AI720" s="38">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7">
        <f>L655*IF(LEFT(L$38,3)="Yes",IFERROR(INDEX(DPTVal,MATCH($E721,DPTKey,0)),1),1)</f>
        <v>0.0</v>
      </c>
      <c r="M721" s="38">
        <f>L721</f>
        <v>0.0</v>
      </c>
      <c r="N721" s="38">
        <f>M721</f>
        <v>0.0</v>
      </c>
      <c r="O721" s="38">
        <f>N721</f>
        <v>0.0</v>
      </c>
      <c r="P721" s="38">
        <f>O721</f>
        <v>0.0</v>
      </c>
      <c r="Q721" s="38">
        <f>P721</f>
        <v>0.0</v>
      </c>
      <c r="R721" s="38">
        <f>Q721</f>
        <v>0.0</v>
      </c>
      <c r="S721" s="38">
        <f>R721</f>
        <v>0.0</v>
      </c>
      <c r="T721" s="38">
        <f>S721</f>
        <v>0.0</v>
      </c>
      <c r="U721" s="38">
        <f>T721</f>
        <v>0.0</v>
      </c>
      <c r="V721" s="38">
        <f>U721</f>
        <v>0.0</v>
      </c>
      <c r="W721" s="207" t="str">
        <f>IF(X$5=K$5,SUM(Y721:AI721)-SUM(L721:V721),"")</f>
        <v/>
      </c>
      <c r="X721" s="9" t="str">
        <f>LOWER(CtryCode)&amp;".distn."&amp;$A721&amp;IF($B721="","","."&amp;$B721)&amp;IF($C721="","",".dec."&amp;$C721)&amp;"."&amp;X$5</f>
        <v>egy.distn.dpsp.frs.2</v>
      </c>
      <c r="Y721" s="37">
        <f>Y655*IF(LEFT(Y$38,3)="Yes",IFERROR(INDEX(DPTVal,MATCH($E721,DPTKey,0)),1),1)</f>
        <v>0.0017835876796317728</v>
      </c>
      <c r="Z721" s="38">
        <f>Y721</f>
        <v>0.0017835876796317728</v>
      </c>
      <c r="AA721" s="38">
        <f>Z721</f>
        <v>0.0017835876796317728</v>
      </c>
      <c r="AB721" s="38">
        <f>AA721</f>
        <v>0.0017835876796317728</v>
      </c>
      <c r="AC721" s="38">
        <f>AB721</f>
        <v>0.0017835876796317728</v>
      </c>
      <c r="AD721" s="38">
        <f>AC721</f>
        <v>0.0017835876796317728</v>
      </c>
      <c r="AE721" s="38">
        <f>AD721</f>
        <v>0.0017835876796317728</v>
      </c>
      <c r="AF721" s="38">
        <f>AE721</f>
        <v>0.0017835876796317728</v>
      </c>
      <c r="AG721" s="38">
        <f>AF721</f>
        <v>0.0017835876796317728</v>
      </c>
      <c r="AH721" s="38">
        <f>AG721</f>
        <v>0.0017835876796317728</v>
      </c>
      <c r="AI721" s="38">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7">
        <f>L656*IF(LEFT(L$38,3)="Yes",IFERROR(INDEX(DPTVal,MATCH($E722,DPTKey,0)),1),1)</f>
        <v>0.0</v>
      </c>
      <c r="M722" s="38">
        <f>L722</f>
        <v>0.0</v>
      </c>
      <c r="N722" s="38">
        <f>M722</f>
        <v>0.0</v>
      </c>
      <c r="O722" s="38">
        <f>N722</f>
        <v>0.0</v>
      </c>
      <c r="P722" s="38">
        <f>O722</f>
        <v>0.0</v>
      </c>
      <c r="Q722" s="38">
        <f>P722</f>
        <v>0.0</v>
      </c>
      <c r="R722" s="38">
        <f>Q722</f>
        <v>0.0</v>
      </c>
      <c r="S722" s="38">
        <f>R722</f>
        <v>0.0</v>
      </c>
      <c r="T722" s="38">
        <f>S722</f>
        <v>0.0</v>
      </c>
      <c r="U722" s="38">
        <f>T722</f>
        <v>0.0</v>
      </c>
      <c r="V722" s="38">
        <f>U722</f>
        <v>0.0</v>
      </c>
      <c r="W722" s="207" t="str">
        <f>IF(X$5=K$5,SUM(Y722:AI722)-SUM(L722:V722),"")</f>
        <v/>
      </c>
      <c r="X722" s="9" t="str">
        <f>LOWER(CtryCode)&amp;".distn."&amp;$A722&amp;IF($B722="","","."&amp;$B722)&amp;IF($C722="","",".dec."&amp;$C722)&amp;"."&amp;X$5</f>
        <v>egy.distn.dpsp.fsh.2</v>
      </c>
      <c r="Y722" s="37">
        <f>Y656*IF(LEFT(Y$38,3)="Yes",IFERROR(INDEX(DPTVal,MATCH($E722,DPTKey,0)),1),1)</f>
        <v>0.0011319743333123597</v>
      </c>
      <c r="Z722" s="38">
        <f>Y722</f>
        <v>0.0011319743333123597</v>
      </c>
      <c r="AA722" s="38">
        <f>Z722</f>
        <v>0.0011319743333123597</v>
      </c>
      <c r="AB722" s="38">
        <f>AA722</f>
        <v>0.0011319743333123597</v>
      </c>
      <c r="AC722" s="38">
        <f>AB722</f>
        <v>0.0011319743333123597</v>
      </c>
      <c r="AD722" s="38">
        <f>AC722</f>
        <v>0.0011319743333123597</v>
      </c>
      <c r="AE722" s="38">
        <f>AD722</f>
        <v>0.0011319743333123597</v>
      </c>
      <c r="AF722" s="38">
        <f>AE722</f>
        <v>0.0011319743333123597</v>
      </c>
      <c r="AG722" s="38">
        <f>AF722</f>
        <v>0.0011319743333123597</v>
      </c>
      <c r="AH722" s="38">
        <f>AG722</f>
        <v>0.0011319743333123597</v>
      </c>
      <c r="AI722" s="38">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7">
        <f>L657*IF(LEFT(L$38,3)="Yes",IFERROR(INDEX(DPTVal,MATCH($E723,DPTKey,0)),1),1)</f>
        <v>0.0</v>
      </c>
      <c r="M723" s="38">
        <f>L723</f>
        <v>0.0</v>
      </c>
      <c r="N723" s="38">
        <f>M723</f>
        <v>0.0</v>
      </c>
      <c r="O723" s="38">
        <f>N723</f>
        <v>0.0</v>
      </c>
      <c r="P723" s="38">
        <f>O723</f>
        <v>0.0</v>
      </c>
      <c r="Q723" s="38">
        <f>P723</f>
        <v>0.0</v>
      </c>
      <c r="R723" s="38">
        <f>Q723</f>
        <v>0.0</v>
      </c>
      <c r="S723" s="38">
        <f>R723</f>
        <v>0.0</v>
      </c>
      <c r="T723" s="38">
        <f>S723</f>
        <v>0.0</v>
      </c>
      <c r="U723" s="38">
        <f>T723</f>
        <v>0.0</v>
      </c>
      <c r="V723" s="38">
        <f>U723</f>
        <v>0.0</v>
      </c>
      <c r="W723" s="207" t="str">
        <f>IF(X$5=K$5,SUM(Y723:AI723)-SUM(L723:V723),"")</f>
        <v/>
      </c>
      <c r="X723" s="9" t="str">
        <f>LOWER(CtryCode)&amp;".distn."&amp;$A723&amp;IF($B723="","","."&amp;$B723)&amp;IF($C723="","",".dec."&amp;$C723)&amp;"."&amp;X$5</f>
        <v>egy.distn.dpsp.gro.2</v>
      </c>
      <c r="Y723" s="37">
        <f>Y657*IF(LEFT(Y$38,3)="Yes",IFERROR(INDEX(DPTVal,MATCH($E723,DPTKey,0)),1),1)</f>
        <v>0.0013063672090467596</v>
      </c>
      <c r="Z723" s="38">
        <f>Y723</f>
        <v>0.0013063672090467596</v>
      </c>
      <c r="AA723" s="38">
        <f>Z723</f>
        <v>0.0013063672090467596</v>
      </c>
      <c r="AB723" s="38">
        <f>AA723</f>
        <v>0.0013063672090467596</v>
      </c>
      <c r="AC723" s="38">
        <f>AB723</f>
        <v>0.0013063672090467596</v>
      </c>
      <c r="AD723" s="38">
        <f>AC723</f>
        <v>0.0013063672090467596</v>
      </c>
      <c r="AE723" s="38">
        <f>AD723</f>
        <v>0.0013063672090467596</v>
      </c>
      <c r="AF723" s="38">
        <f>AE723</f>
        <v>0.0013063672090467596</v>
      </c>
      <c r="AG723" s="38">
        <f>AF723</f>
        <v>0.0013063672090467596</v>
      </c>
      <c r="AH723" s="38">
        <f>AG723</f>
        <v>0.0013063672090467596</v>
      </c>
      <c r="AI723" s="38">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7">
        <f>L658*IF(LEFT(L$38,3)="Yes",IFERROR(INDEX(DPTVal,MATCH($E724,DPTKey,0)),1),1)</f>
        <v>0.0</v>
      </c>
      <c r="M724" s="38">
        <f>L724</f>
        <v>0.0</v>
      </c>
      <c r="N724" s="38">
        <f>M724</f>
        <v>0.0</v>
      </c>
      <c r="O724" s="38">
        <f>N724</f>
        <v>0.0</v>
      </c>
      <c r="P724" s="38">
        <f>O724</f>
        <v>0.0</v>
      </c>
      <c r="Q724" s="38">
        <f>P724</f>
        <v>0.0</v>
      </c>
      <c r="R724" s="38">
        <f>Q724</f>
        <v>0.0</v>
      </c>
      <c r="S724" s="38">
        <f>R724</f>
        <v>0.0</v>
      </c>
      <c r="T724" s="38">
        <f>S724</f>
        <v>0.0</v>
      </c>
      <c r="U724" s="38">
        <f>T724</f>
        <v>0.0</v>
      </c>
      <c r="V724" s="38">
        <f>U724</f>
        <v>0.0</v>
      </c>
      <c r="W724" s="207" t="str">
        <f>IF(X$5=K$5,SUM(Y724:AI724)-SUM(L724:V724),"")</f>
        <v/>
      </c>
      <c r="X724" s="9" t="str">
        <f>LOWER(CtryCode)&amp;".distn."&amp;$A724&amp;IF($B724="","","."&amp;$B724)&amp;IF($C724="","",".dec."&amp;$C724)&amp;"."&amp;X$5</f>
        <v>egy.distn.dpsp.hht.2</v>
      </c>
      <c r="Y724" s="37">
        <f>Y658*IF(LEFT(Y$38,3)="Yes",IFERROR(INDEX(DPTVal,MATCH($E724,DPTKey,0)),1),1)</f>
        <v>0.0012726288082896956</v>
      </c>
      <c r="Z724" s="38">
        <f>Y724</f>
        <v>0.0012726288082896956</v>
      </c>
      <c r="AA724" s="38">
        <f>Z724</f>
        <v>0.0012726288082896956</v>
      </c>
      <c r="AB724" s="38">
        <f>AA724</f>
        <v>0.0012726288082896956</v>
      </c>
      <c r="AC724" s="38">
        <f>AB724</f>
        <v>0.0012726288082896956</v>
      </c>
      <c r="AD724" s="38">
        <f>AC724</f>
        <v>0.0012726288082896956</v>
      </c>
      <c r="AE724" s="38">
        <f>AD724</f>
        <v>0.0012726288082896956</v>
      </c>
      <c r="AF724" s="38">
        <f>AE724</f>
        <v>0.0012726288082896956</v>
      </c>
      <c r="AG724" s="38">
        <f>AF724</f>
        <v>0.0012726288082896956</v>
      </c>
      <c r="AH724" s="38">
        <f>AG724</f>
        <v>0.0012726288082896956</v>
      </c>
      <c r="AI724" s="38">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7">
        <f>L659*IF(LEFT(L$38,3)="Yes",IFERROR(INDEX(DPTVal,MATCH($E725,DPTKey,0)),1),1)</f>
        <v>0.0</v>
      </c>
      <c r="M725" s="38">
        <f>L725</f>
        <v>0.0</v>
      </c>
      <c r="N725" s="38">
        <f>M725</f>
        <v>0.0</v>
      </c>
      <c r="O725" s="38">
        <f>N725</f>
        <v>0.0</v>
      </c>
      <c r="P725" s="38">
        <f>O725</f>
        <v>0.0</v>
      </c>
      <c r="Q725" s="38">
        <f>P725</f>
        <v>0.0</v>
      </c>
      <c r="R725" s="38">
        <f>Q725</f>
        <v>0.0</v>
      </c>
      <c r="S725" s="38">
        <f>R725</f>
        <v>0.0</v>
      </c>
      <c r="T725" s="38">
        <f>S725</f>
        <v>0.0</v>
      </c>
      <c r="U725" s="38">
        <f>T725</f>
        <v>0.0</v>
      </c>
      <c r="V725" s="38">
        <f>U725</f>
        <v>0.0</v>
      </c>
      <c r="W725" s="207" t="str">
        <f>IF(X$5=K$5,SUM(Y725:AI725)-SUM(L725:V725),"")</f>
        <v/>
      </c>
      <c r="X725" s="9" t="str">
        <f>LOWER(CtryCode)&amp;".distn."&amp;$A725&amp;IF($B725="","","."&amp;$B725)&amp;IF($C725="","",".dec."&amp;$C725)&amp;"."&amp;X$5</f>
        <v>egy.distn.dpsp.i_s.2</v>
      </c>
      <c r="Y725" s="37">
        <f>Y659*IF(LEFT(Y$38,3)="Yes",IFERROR(INDEX(DPTVal,MATCH($E725,DPTKey,0)),1),1)</f>
        <v>0.0057726575764151305</v>
      </c>
      <c r="Z725" s="38">
        <f>Y725</f>
        <v>0.0057726575764151305</v>
      </c>
      <c r="AA725" s="38">
        <f>Z725</f>
        <v>0.0057726575764151305</v>
      </c>
      <c r="AB725" s="38">
        <f>AA725</f>
        <v>0.0057726575764151305</v>
      </c>
      <c r="AC725" s="38">
        <f>AB725</f>
        <v>0.0057726575764151305</v>
      </c>
      <c r="AD725" s="38">
        <f>AC725</f>
        <v>0.0057726575764151305</v>
      </c>
      <c r="AE725" s="38">
        <f>AD725</f>
        <v>0.0057726575764151305</v>
      </c>
      <c r="AF725" s="38">
        <f>AE725</f>
        <v>0.0057726575764151305</v>
      </c>
      <c r="AG725" s="38">
        <f>AF725</f>
        <v>0.0057726575764151305</v>
      </c>
      <c r="AH725" s="38">
        <f>AG725</f>
        <v>0.0057726575764151305</v>
      </c>
      <c r="AI725" s="38">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7">
        <f>L660*IF(LEFT(L$38,3)="Yes",IFERROR(INDEX(DPTVal,MATCH($E726,DPTKey,0)),1),1)</f>
        <v>0.0</v>
      </c>
      <c r="M726" s="38">
        <f>L726</f>
        <v>0.0</v>
      </c>
      <c r="N726" s="38">
        <f>M726</f>
        <v>0.0</v>
      </c>
      <c r="O726" s="38">
        <f>N726</f>
        <v>0.0</v>
      </c>
      <c r="P726" s="38">
        <f>O726</f>
        <v>0.0</v>
      </c>
      <c r="Q726" s="38">
        <f>P726</f>
        <v>0.0</v>
      </c>
      <c r="R726" s="38">
        <f>Q726</f>
        <v>0.0</v>
      </c>
      <c r="S726" s="38">
        <f>R726</f>
        <v>0.0</v>
      </c>
      <c r="T726" s="38">
        <f>S726</f>
        <v>0.0</v>
      </c>
      <c r="U726" s="38">
        <f>T726</f>
        <v>0.0</v>
      </c>
      <c r="V726" s="38">
        <f>U726</f>
        <v>0.0</v>
      </c>
      <c r="W726" s="207" t="str">
        <f>IF(X$5=K$5,SUM(Y726:AI726)-SUM(L726:V726),"")</f>
        <v/>
      </c>
      <c r="X726" s="9" t="str">
        <f>LOWER(CtryCode)&amp;".distn."&amp;$A726&amp;IF($B726="","","."&amp;$B726)&amp;IF($C726="","",".dec."&amp;$C726)&amp;"."&amp;X$5</f>
        <v>egy.distn.dpsp.ins.2</v>
      </c>
      <c r="Y726" s="37">
        <f>Y660*IF(LEFT(Y$38,3)="Yes",IFERROR(INDEX(DPTVal,MATCH($E726,DPTKey,0)),1),1)</f>
        <v>0.00044715312538229514</v>
      </c>
      <c r="Z726" s="38">
        <f>Y726</f>
        <v>0.00044715312538229514</v>
      </c>
      <c r="AA726" s="38">
        <f>Z726</f>
        <v>0.00044715312538229514</v>
      </c>
      <c r="AB726" s="38">
        <f>AA726</f>
        <v>0.00044715312538229514</v>
      </c>
      <c r="AC726" s="38">
        <f>AB726</f>
        <v>0.00044715312538229514</v>
      </c>
      <c r="AD726" s="38">
        <f>AC726</f>
        <v>0.00044715312538229514</v>
      </c>
      <c r="AE726" s="38">
        <f>AD726</f>
        <v>0.00044715312538229514</v>
      </c>
      <c r="AF726" s="38">
        <f>AE726</f>
        <v>0.00044715312538229514</v>
      </c>
      <c r="AG726" s="38">
        <f>AF726</f>
        <v>0.00044715312538229514</v>
      </c>
      <c r="AH726" s="38">
        <f>AG726</f>
        <v>0.00044715312538229514</v>
      </c>
      <c r="AI726" s="38">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7">
        <f>L661*IF(LEFT(L$38,3)="Yes",IFERROR(INDEX(DPTVal,MATCH($E727,DPTKey,0)),1),1)</f>
        <v>0.0</v>
      </c>
      <c r="M727" s="38">
        <f>L727</f>
        <v>0.0</v>
      </c>
      <c r="N727" s="38">
        <f>M727</f>
        <v>0.0</v>
      </c>
      <c r="O727" s="38">
        <f>N727</f>
        <v>0.0</v>
      </c>
      <c r="P727" s="38">
        <f>O727</f>
        <v>0.0</v>
      </c>
      <c r="Q727" s="38">
        <f>P727</f>
        <v>0.0</v>
      </c>
      <c r="R727" s="38">
        <f>Q727</f>
        <v>0.0</v>
      </c>
      <c r="S727" s="38">
        <f>R727</f>
        <v>0.0</v>
      </c>
      <c r="T727" s="38">
        <f>S727</f>
        <v>0.0</v>
      </c>
      <c r="U727" s="38">
        <f>T727</f>
        <v>0.0</v>
      </c>
      <c r="V727" s="38">
        <f>U727</f>
        <v>0.0</v>
      </c>
      <c r="W727" s="207" t="str">
        <f>IF(X$5=K$5,SUM(Y727:AI727)-SUM(L727:V727),"")</f>
        <v/>
      </c>
      <c r="X727" s="9" t="str">
        <f>LOWER(CtryCode)&amp;".distn."&amp;$A727&amp;IF($B727="","","."&amp;$B727)&amp;IF($C727="","",".dec."&amp;$C727)&amp;"."&amp;X$5</f>
        <v>egy.distn.dpsp.lea.2</v>
      </c>
      <c r="Y727" s="37">
        <f>Y661*IF(LEFT(Y$38,3)="Yes",IFERROR(INDEX(DPTVal,MATCH($E727,DPTKey,0)),1),1)</f>
        <v>0.0012959213990988202</v>
      </c>
      <c r="Z727" s="38">
        <f>Y727</f>
        <v>0.0012959213990988202</v>
      </c>
      <c r="AA727" s="38">
        <f>Z727</f>
        <v>0.0012959213990988202</v>
      </c>
      <c r="AB727" s="38">
        <f>AA727</f>
        <v>0.0012959213990988202</v>
      </c>
      <c r="AC727" s="38">
        <f>AB727</f>
        <v>0.0012959213990988202</v>
      </c>
      <c r="AD727" s="38">
        <f>AC727</f>
        <v>0.0012959213990988202</v>
      </c>
      <c r="AE727" s="38">
        <f>AD727</f>
        <v>0.0012959213990988202</v>
      </c>
      <c r="AF727" s="38">
        <f>AE727</f>
        <v>0.0012959213990988202</v>
      </c>
      <c r="AG727" s="38">
        <f>AF727</f>
        <v>0.0012959213990988202</v>
      </c>
      <c r="AH727" s="38">
        <f>AG727</f>
        <v>0.0012959213990988202</v>
      </c>
      <c r="AI727" s="38">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7">
        <f>L662*IF(LEFT(L$38,3)="Yes",IFERROR(INDEX(DPTVal,MATCH($E728,DPTKey,0)),1),1)</f>
        <v>0.0</v>
      </c>
      <c r="M728" s="38">
        <f>L728</f>
        <v>0.0</v>
      </c>
      <c r="N728" s="38">
        <f>M728</f>
        <v>0.0</v>
      </c>
      <c r="O728" s="38">
        <f>N728</f>
        <v>0.0</v>
      </c>
      <c r="P728" s="38">
        <f>O728</f>
        <v>0.0</v>
      </c>
      <c r="Q728" s="38">
        <f>P728</f>
        <v>0.0</v>
      </c>
      <c r="R728" s="38">
        <f>Q728</f>
        <v>0.0</v>
      </c>
      <c r="S728" s="38">
        <f>R728</f>
        <v>0.0</v>
      </c>
      <c r="T728" s="38">
        <f>S728</f>
        <v>0.0</v>
      </c>
      <c r="U728" s="38">
        <f>T728</f>
        <v>0.0</v>
      </c>
      <c r="V728" s="38">
        <f>U728</f>
        <v>0.0</v>
      </c>
      <c r="W728" s="207" t="str">
        <f>IF(X$5=K$5,SUM(Y728:AI728)-SUM(L728:V728),"")</f>
        <v/>
      </c>
      <c r="X728" s="9" t="str">
        <f>LOWER(CtryCode)&amp;".distn."&amp;$A728&amp;IF($B728="","","."&amp;$B728)&amp;IF($C728="","",".dec."&amp;$C728)&amp;"."&amp;X$5</f>
        <v>egy.distn.dpsp.lum.2</v>
      </c>
      <c r="Y728" s="37">
        <f>Y662*IF(LEFT(Y$38,3)="Yes",IFERROR(INDEX(DPTVal,MATCH($E728,DPTKey,0)),1),1)</f>
        <v>0.0018907188504477845</v>
      </c>
      <c r="Z728" s="38">
        <f>Y728</f>
        <v>0.0018907188504477845</v>
      </c>
      <c r="AA728" s="38">
        <f>Z728</f>
        <v>0.0018907188504477845</v>
      </c>
      <c r="AB728" s="38">
        <f>AA728</f>
        <v>0.0018907188504477845</v>
      </c>
      <c r="AC728" s="38">
        <f>AB728</f>
        <v>0.0018907188504477845</v>
      </c>
      <c r="AD728" s="38">
        <f>AC728</f>
        <v>0.0018907188504477845</v>
      </c>
      <c r="AE728" s="38">
        <f>AD728</f>
        <v>0.0018907188504477845</v>
      </c>
      <c r="AF728" s="38">
        <f>AE728</f>
        <v>0.0018907188504477845</v>
      </c>
      <c r="AG728" s="38">
        <f>AF728</f>
        <v>0.0018907188504477845</v>
      </c>
      <c r="AH728" s="38">
        <f>AG728</f>
        <v>0.0018907188504477845</v>
      </c>
      <c r="AI728" s="38">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7">
        <f>L663*IF(LEFT(L$38,3)="Yes",IFERROR(INDEX(DPTVal,MATCH($E729,DPTKey,0)),1),1)</f>
        <v>0.0</v>
      </c>
      <c r="M729" s="38">
        <f>L729</f>
        <v>0.0</v>
      </c>
      <c r="N729" s="38">
        <f>M729</f>
        <v>0.0</v>
      </c>
      <c r="O729" s="38">
        <f>N729</f>
        <v>0.0</v>
      </c>
      <c r="P729" s="38">
        <f>O729</f>
        <v>0.0</v>
      </c>
      <c r="Q729" s="38">
        <f>P729</f>
        <v>0.0</v>
      </c>
      <c r="R729" s="38">
        <f>Q729</f>
        <v>0.0</v>
      </c>
      <c r="S729" s="38">
        <f>R729</f>
        <v>0.0</v>
      </c>
      <c r="T729" s="38">
        <f>S729</f>
        <v>0.0</v>
      </c>
      <c r="U729" s="38">
        <f>T729</f>
        <v>0.0</v>
      </c>
      <c r="V729" s="38">
        <f>U729</f>
        <v>0.0</v>
      </c>
      <c r="W729" s="207" t="str">
        <f>IF(X$5=K$5,SUM(Y729:AI729)-SUM(L729:V729),"")</f>
        <v/>
      </c>
      <c r="X729" s="9" t="str">
        <f>LOWER(CtryCode)&amp;".distn."&amp;$A729&amp;IF($B729="","","."&amp;$B729)&amp;IF($C729="","",".dec."&amp;$C729)&amp;"."&amp;X$5</f>
        <v>egy.distn.dpsp.mil.2</v>
      </c>
      <c r="Y729" s="37">
        <f>Y663*IF(LEFT(Y$38,3)="Yes",IFERROR(INDEX(DPTVal,MATCH($E729,DPTKey,0)),1),1)</f>
        <v>0.0006189017115596121</v>
      </c>
      <c r="Z729" s="38">
        <f>Y729</f>
        <v>0.0006189017115596121</v>
      </c>
      <c r="AA729" s="38">
        <f>Z729</f>
        <v>0.0006189017115596121</v>
      </c>
      <c r="AB729" s="38">
        <f>AA729</f>
        <v>0.0006189017115596121</v>
      </c>
      <c r="AC729" s="38">
        <f>AB729</f>
        <v>0.0006189017115596121</v>
      </c>
      <c r="AD729" s="38">
        <f>AC729</f>
        <v>0.0006189017115596121</v>
      </c>
      <c r="AE729" s="38">
        <f>AD729</f>
        <v>0.0006189017115596121</v>
      </c>
      <c r="AF729" s="38">
        <f>AE729</f>
        <v>0.0006189017115596121</v>
      </c>
      <c r="AG729" s="38">
        <f>AF729</f>
        <v>0.0006189017115596121</v>
      </c>
      <c r="AH729" s="38">
        <f>AG729</f>
        <v>0.0006189017115596121</v>
      </c>
      <c r="AI729" s="38">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7">
        <f>L664*IF(LEFT(L$38,3)="Yes",IFERROR(INDEX(DPTVal,MATCH($E730,DPTKey,0)),1),1)</f>
        <v>0.0</v>
      </c>
      <c r="M730" s="38">
        <f>L730</f>
        <v>0.0</v>
      </c>
      <c r="N730" s="38">
        <f>M730</f>
        <v>0.0</v>
      </c>
      <c r="O730" s="38">
        <f>N730</f>
        <v>0.0</v>
      </c>
      <c r="P730" s="38">
        <f>O730</f>
        <v>0.0</v>
      </c>
      <c r="Q730" s="38">
        <f>P730</f>
        <v>0.0</v>
      </c>
      <c r="R730" s="38">
        <f>Q730</f>
        <v>0.0</v>
      </c>
      <c r="S730" s="38">
        <f>R730</f>
        <v>0.0</v>
      </c>
      <c r="T730" s="38">
        <f>S730</f>
        <v>0.0</v>
      </c>
      <c r="U730" s="38">
        <f>T730</f>
        <v>0.0</v>
      </c>
      <c r="V730" s="38">
        <f>U730</f>
        <v>0.0</v>
      </c>
      <c r="W730" s="207" t="str">
        <f>IF(X$5=K$5,SUM(Y730:AI730)-SUM(L730:V730),"")</f>
        <v/>
      </c>
      <c r="X730" s="9" t="str">
        <f>LOWER(CtryCode)&amp;".distn."&amp;$A730&amp;IF($B730="","","."&amp;$B730)&amp;IF($C730="","",".dec."&amp;$C730)&amp;"."&amp;X$5</f>
        <v>egy.distn.dpsp.mvh.2</v>
      </c>
      <c r="Y730" s="37">
        <f>Y664*IF(LEFT(Y$38,3)="Yes",IFERROR(INDEX(DPTVal,MATCH($E730,DPTKey,0)),1),1)</f>
        <v>0.002072193572752414</v>
      </c>
      <c r="Z730" s="38">
        <f>Y730</f>
        <v>0.002072193572752414</v>
      </c>
      <c r="AA730" s="38">
        <f>Z730</f>
        <v>0.002072193572752414</v>
      </c>
      <c r="AB730" s="38">
        <f>AA730</f>
        <v>0.002072193572752414</v>
      </c>
      <c r="AC730" s="38">
        <f>AB730</f>
        <v>0.002072193572752414</v>
      </c>
      <c r="AD730" s="38">
        <f>AC730</f>
        <v>0.002072193572752414</v>
      </c>
      <c r="AE730" s="38">
        <f>AD730</f>
        <v>0.002072193572752414</v>
      </c>
      <c r="AF730" s="38">
        <f>AE730</f>
        <v>0.002072193572752414</v>
      </c>
      <c r="AG730" s="38">
        <f>AF730</f>
        <v>0.002072193572752414</v>
      </c>
      <c r="AH730" s="38">
        <f>AG730</f>
        <v>0.002072193572752414</v>
      </c>
      <c r="AI730" s="38">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7">
        <f>L665*IF(LEFT(L$38,3)="Yes",IFERROR(INDEX(DPTVal,MATCH($E731,DPTKey,0)),1),1)</f>
        <v>0.0</v>
      </c>
      <c r="M731" s="38">
        <f>L731</f>
        <v>0.0</v>
      </c>
      <c r="N731" s="38">
        <f>M731</f>
        <v>0.0</v>
      </c>
      <c r="O731" s="38">
        <f>N731</f>
        <v>0.0</v>
      </c>
      <c r="P731" s="38">
        <f>O731</f>
        <v>0.0</v>
      </c>
      <c r="Q731" s="38">
        <f>P731</f>
        <v>0.0</v>
      </c>
      <c r="R731" s="38">
        <f>Q731</f>
        <v>0.0</v>
      </c>
      <c r="S731" s="38">
        <f>R731</f>
        <v>0.0</v>
      </c>
      <c r="T731" s="38">
        <f>S731</f>
        <v>0.0</v>
      </c>
      <c r="U731" s="38">
        <f>T731</f>
        <v>0.0</v>
      </c>
      <c r="V731" s="38">
        <f>U731</f>
        <v>0.0</v>
      </c>
      <c r="W731" s="207" t="str">
        <f>IF(X$5=K$5,SUM(Y731:AI731)-SUM(L731:V731),"")</f>
        <v/>
      </c>
      <c r="X731" s="9" t="str">
        <f>LOWER(CtryCode)&amp;".distn."&amp;$A731&amp;IF($B731="","","."&amp;$B731)&amp;IF($C731="","",".dec."&amp;$C731)&amp;"."&amp;X$5</f>
        <v>egy.distn.dpsp.nfm.2</v>
      </c>
      <c r="Y731" s="37">
        <f>Y665*IF(LEFT(Y$38,3)="Yes",IFERROR(INDEX(DPTVal,MATCH($E731,DPTKey,0)),1),1)</f>
        <v>0.004261037871751051</v>
      </c>
      <c r="Z731" s="38">
        <f>Y731</f>
        <v>0.004261037871751051</v>
      </c>
      <c r="AA731" s="38">
        <f>Z731</f>
        <v>0.004261037871751051</v>
      </c>
      <c r="AB731" s="38">
        <f>AA731</f>
        <v>0.004261037871751051</v>
      </c>
      <c r="AC731" s="38">
        <f>AB731</f>
        <v>0.004261037871751051</v>
      </c>
      <c r="AD731" s="38">
        <f>AC731</f>
        <v>0.004261037871751051</v>
      </c>
      <c r="AE731" s="38">
        <f>AD731</f>
        <v>0.004261037871751051</v>
      </c>
      <c r="AF731" s="38">
        <f>AE731</f>
        <v>0.004261037871751051</v>
      </c>
      <c r="AG731" s="38">
        <f>AF731</f>
        <v>0.004261037871751051</v>
      </c>
      <c r="AH731" s="38">
        <f>AG731</f>
        <v>0.004261037871751051</v>
      </c>
      <c r="AI731" s="38">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7">
        <f>L666*IF(LEFT(L$38,3)="Yes",IFERROR(INDEX(DPTVal,MATCH($E732,DPTKey,0)),1),1)</f>
        <v>0.0</v>
      </c>
      <c r="M732" s="38">
        <f>L732</f>
        <v>0.0</v>
      </c>
      <c r="N732" s="38">
        <f>M732</f>
        <v>0.0</v>
      </c>
      <c r="O732" s="38">
        <f>N732</f>
        <v>0.0</v>
      </c>
      <c r="P732" s="38">
        <f>O732</f>
        <v>0.0</v>
      </c>
      <c r="Q732" s="38">
        <f>P732</f>
        <v>0.0</v>
      </c>
      <c r="R732" s="38">
        <f>Q732</f>
        <v>0.0</v>
      </c>
      <c r="S732" s="38">
        <f>R732</f>
        <v>0.0</v>
      </c>
      <c r="T732" s="38">
        <f>S732</f>
        <v>0.0</v>
      </c>
      <c r="U732" s="38">
        <f>T732</f>
        <v>0.0</v>
      </c>
      <c r="V732" s="38">
        <f>U732</f>
        <v>0.0</v>
      </c>
      <c r="W732" s="207" t="str">
        <f>IF(X$5=K$5,SUM(Y732:AI732)-SUM(L732:V732),"")</f>
        <v/>
      </c>
      <c r="X732" s="9" t="str">
        <f>LOWER(CtryCode)&amp;".distn."&amp;$A732&amp;IF($B732="","","."&amp;$B732)&amp;IF($C732="","",".dec."&amp;$C732)&amp;"."&amp;X$5</f>
        <v>egy.distn.dpsp.nga.2</v>
      </c>
      <c r="Y732" s="37">
        <f>Y666*IF(LEFT(Y$38,3)="Yes",IFERROR(INDEX(DPTVal,MATCH($E732,DPTKey,0)),1),1)</f>
        <v>0.0</v>
      </c>
      <c r="Z732" s="38">
        <f>Y732</f>
        <v>0.0</v>
      </c>
      <c r="AA732" s="38">
        <f>Z732</f>
        <v>0.0</v>
      </c>
      <c r="AB732" s="38">
        <f>AA732</f>
        <v>0.0</v>
      </c>
      <c r="AC732" s="38">
        <f>AB732</f>
        <v>0.0</v>
      </c>
      <c r="AD732" s="38">
        <f>AC732</f>
        <v>0.0</v>
      </c>
      <c r="AE732" s="38">
        <f>AD732</f>
        <v>0.0</v>
      </c>
      <c r="AF732" s="38">
        <f>AE732</f>
        <v>0.0</v>
      </c>
      <c r="AG732" s="38">
        <f>AF732</f>
        <v>0.0</v>
      </c>
      <c r="AH732" s="38">
        <f>AG732</f>
        <v>0.0</v>
      </c>
      <c r="AI732" s="38">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7">
        <f>L667*IF(LEFT(L$38,3)="Yes",IFERROR(INDEX(DPTVal,MATCH($E733,DPTKey,0)),1),1)</f>
        <v>0.0</v>
      </c>
      <c r="M733" s="38">
        <f>L733</f>
        <v>0.0</v>
      </c>
      <c r="N733" s="38">
        <f>M733</f>
        <v>0.0</v>
      </c>
      <c r="O733" s="38">
        <f>N733</f>
        <v>0.0</v>
      </c>
      <c r="P733" s="38">
        <f>O733</f>
        <v>0.0</v>
      </c>
      <c r="Q733" s="38">
        <f>P733</f>
        <v>0.0</v>
      </c>
      <c r="R733" s="38">
        <f>Q733</f>
        <v>0.0</v>
      </c>
      <c r="S733" s="38">
        <f>R733</f>
        <v>0.0</v>
      </c>
      <c r="T733" s="38">
        <f>S733</f>
        <v>0.0</v>
      </c>
      <c r="U733" s="38">
        <f>T733</f>
        <v>0.0</v>
      </c>
      <c r="V733" s="38">
        <f>U733</f>
        <v>0.0</v>
      </c>
      <c r="W733" s="207" t="str">
        <f>IF(X$5=K$5,SUM(Y733:AI733)-SUM(L733:V733),"")</f>
        <v/>
      </c>
      <c r="X733" s="9" t="str">
        <f>LOWER(CtryCode)&amp;".distn."&amp;$A733&amp;IF($B733="","","."&amp;$B733)&amp;IF($C733="","",".dec."&amp;$C733)&amp;"."&amp;X$5</f>
        <v>egy.distn.dpsp.nmm.2</v>
      </c>
      <c r="Y733" s="37">
        <f>Y667*IF(LEFT(Y$38,3)="Yes",IFERROR(INDEX(DPTVal,MATCH($E733,DPTKey,0)),1),1)</f>
        <v>0.002081291425119216</v>
      </c>
      <c r="Z733" s="38">
        <f>Y733</f>
        <v>0.002081291425119216</v>
      </c>
      <c r="AA733" s="38">
        <f>Z733</f>
        <v>0.002081291425119216</v>
      </c>
      <c r="AB733" s="38">
        <f>AA733</f>
        <v>0.002081291425119216</v>
      </c>
      <c r="AC733" s="38">
        <f>AB733</f>
        <v>0.002081291425119216</v>
      </c>
      <c r="AD733" s="38">
        <f>AC733</f>
        <v>0.002081291425119216</v>
      </c>
      <c r="AE733" s="38">
        <f>AD733</f>
        <v>0.002081291425119216</v>
      </c>
      <c r="AF733" s="38">
        <f>AE733</f>
        <v>0.002081291425119216</v>
      </c>
      <c r="AG733" s="38">
        <f>AF733</f>
        <v>0.002081291425119216</v>
      </c>
      <c r="AH733" s="38">
        <f>AG733</f>
        <v>0.002081291425119216</v>
      </c>
      <c r="AI733" s="38">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7">
        <f>L668*IF(LEFT(L$38,3)="Yes",IFERROR(INDEX(DPTVal,MATCH($E734,DPTKey,0)),1),1)</f>
        <v>0.0</v>
      </c>
      <c r="M734" s="38">
        <f>L734</f>
        <v>0.0</v>
      </c>
      <c r="N734" s="38">
        <f>M734</f>
        <v>0.0</v>
      </c>
      <c r="O734" s="38">
        <f>N734</f>
        <v>0.0</v>
      </c>
      <c r="P734" s="38">
        <f>O734</f>
        <v>0.0</v>
      </c>
      <c r="Q734" s="38">
        <f>P734</f>
        <v>0.0</v>
      </c>
      <c r="R734" s="38">
        <f>Q734</f>
        <v>0.0</v>
      </c>
      <c r="S734" s="38">
        <f>R734</f>
        <v>0.0</v>
      </c>
      <c r="T734" s="38">
        <f>S734</f>
        <v>0.0</v>
      </c>
      <c r="U734" s="38">
        <f>T734</f>
        <v>0.0</v>
      </c>
      <c r="V734" s="38">
        <f>U734</f>
        <v>0.0</v>
      </c>
      <c r="W734" s="207" t="str">
        <f>IF(X$5=K$5,SUM(Y734:AI734)-SUM(L734:V734),"")</f>
        <v/>
      </c>
      <c r="X734" s="9" t="str">
        <f>LOWER(CtryCode)&amp;".distn."&amp;$A734&amp;IF($B734="","","."&amp;$B734)&amp;IF($C734="","",".dec."&amp;$C734)&amp;"."&amp;X$5</f>
        <v>egy.distn.dpsp.oap.2</v>
      </c>
      <c r="Y734" s="37">
        <f>Y668*IF(LEFT(Y$38,3)="Yes",IFERROR(INDEX(DPTVal,MATCH($E734,DPTKey,0)),1),1)</f>
        <v>0.001214444391102556</v>
      </c>
      <c r="Z734" s="38">
        <f>Y734</f>
        <v>0.001214444391102556</v>
      </c>
      <c r="AA734" s="38">
        <f>Z734</f>
        <v>0.001214444391102556</v>
      </c>
      <c r="AB734" s="38">
        <f>AA734</f>
        <v>0.001214444391102556</v>
      </c>
      <c r="AC734" s="38">
        <f>AB734</f>
        <v>0.001214444391102556</v>
      </c>
      <c r="AD734" s="38">
        <f>AC734</f>
        <v>0.001214444391102556</v>
      </c>
      <c r="AE734" s="38">
        <f>AD734</f>
        <v>0.001214444391102556</v>
      </c>
      <c r="AF734" s="38">
        <f>AE734</f>
        <v>0.001214444391102556</v>
      </c>
      <c r="AG734" s="38">
        <f>AF734</f>
        <v>0.001214444391102556</v>
      </c>
      <c r="AH734" s="38">
        <f>AG734</f>
        <v>0.001214444391102556</v>
      </c>
      <c r="AI734" s="38">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7">
        <f>L669*IF(LEFT(L$38,3)="Yes",IFERROR(INDEX(DPTVal,MATCH($E735,DPTKey,0)),1),1)</f>
        <v>0.0</v>
      </c>
      <c r="M735" s="38">
        <f>L735</f>
        <v>0.0</v>
      </c>
      <c r="N735" s="38">
        <f>M735</f>
        <v>0.0</v>
      </c>
      <c r="O735" s="38">
        <f>N735</f>
        <v>0.0</v>
      </c>
      <c r="P735" s="38">
        <f>O735</f>
        <v>0.0</v>
      </c>
      <c r="Q735" s="38">
        <f>P735</f>
        <v>0.0</v>
      </c>
      <c r="R735" s="38">
        <f>Q735</f>
        <v>0.0</v>
      </c>
      <c r="S735" s="38">
        <f>R735</f>
        <v>0.0</v>
      </c>
      <c r="T735" s="38">
        <f>S735</f>
        <v>0.0</v>
      </c>
      <c r="U735" s="38">
        <f>T735</f>
        <v>0.0</v>
      </c>
      <c r="V735" s="38">
        <f>U735</f>
        <v>0.0</v>
      </c>
      <c r="W735" s="207" t="str">
        <f>IF(X$5=K$5,SUM(Y735:AI735)-SUM(L735:V735),"")</f>
        <v/>
      </c>
      <c r="X735" s="9" t="str">
        <f>LOWER(CtryCode)&amp;".distn."&amp;$A735&amp;IF($B735="","","."&amp;$B735)&amp;IF($C735="","",".dec."&amp;$C735)&amp;"."&amp;X$5</f>
        <v>egy.distn.dpsp.obs.2</v>
      </c>
      <c r="Y735" s="37">
        <f>Y669*IF(LEFT(Y$38,3)="Yes",IFERROR(INDEX(DPTVal,MATCH($E735,DPTKey,0)),1),1)</f>
        <v>0.0007206642422590418</v>
      </c>
      <c r="Z735" s="38">
        <f>Y735</f>
        <v>0.0007206642422590418</v>
      </c>
      <c r="AA735" s="38">
        <f>Z735</f>
        <v>0.0007206642422590418</v>
      </c>
      <c r="AB735" s="38">
        <f>AA735</f>
        <v>0.0007206642422590418</v>
      </c>
      <c r="AC735" s="38">
        <f>AB735</f>
        <v>0.0007206642422590418</v>
      </c>
      <c r="AD735" s="38">
        <f>AC735</f>
        <v>0.0007206642422590418</v>
      </c>
      <c r="AE735" s="38">
        <f>AD735</f>
        <v>0.0007206642422590418</v>
      </c>
      <c r="AF735" s="38">
        <f>AE735</f>
        <v>0.0007206642422590418</v>
      </c>
      <c r="AG735" s="38">
        <f>AF735</f>
        <v>0.0007206642422590418</v>
      </c>
      <c r="AH735" s="38">
        <f>AG735</f>
        <v>0.0007206642422590418</v>
      </c>
      <c r="AI735" s="38">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7">
        <f>L670*IF(LEFT(L$38,3)="Yes",IFERROR(INDEX(DPTVal,MATCH($E736,DPTKey,0)),1),1)</f>
        <v>0.0</v>
      </c>
      <c r="M736" s="38">
        <f>L736</f>
        <v>0.0</v>
      </c>
      <c r="N736" s="38">
        <f>M736</f>
        <v>0.0</v>
      </c>
      <c r="O736" s="38">
        <f>N736</f>
        <v>0.0</v>
      </c>
      <c r="P736" s="38">
        <f>O736</f>
        <v>0.0</v>
      </c>
      <c r="Q736" s="38">
        <f>P736</f>
        <v>0.0</v>
      </c>
      <c r="R736" s="38">
        <f>Q736</f>
        <v>0.0</v>
      </c>
      <c r="S736" s="38">
        <f>R736</f>
        <v>0.0</v>
      </c>
      <c r="T736" s="38">
        <f>S736</f>
        <v>0.0</v>
      </c>
      <c r="U736" s="38">
        <f>T736</f>
        <v>0.0</v>
      </c>
      <c r="V736" s="38">
        <f>U736</f>
        <v>0.0</v>
      </c>
      <c r="W736" s="207" t="str">
        <f>IF(X$5=K$5,SUM(Y736:AI736)-SUM(L736:V736),"")</f>
        <v/>
      </c>
      <c r="X736" s="9" t="str">
        <f>LOWER(CtryCode)&amp;".distn."&amp;$A736&amp;IF($B736="","","."&amp;$B736)&amp;IF($C736="","",".dec."&amp;$C736)&amp;"."&amp;X$5</f>
        <v>egy.distn.dpsp.ocr.2</v>
      </c>
      <c r="Y736" s="37">
        <f>Y670*IF(LEFT(Y$38,3)="Yes",IFERROR(INDEX(DPTVal,MATCH($E736,DPTKey,0)),1),1)</f>
        <v>0.0004396625186060514</v>
      </c>
      <c r="Z736" s="38">
        <f>Y736</f>
        <v>0.0004396625186060514</v>
      </c>
      <c r="AA736" s="38">
        <f>Z736</f>
        <v>0.0004396625186060514</v>
      </c>
      <c r="AB736" s="38">
        <f>AA736</f>
        <v>0.0004396625186060514</v>
      </c>
      <c r="AC736" s="38">
        <f>AB736</f>
        <v>0.0004396625186060514</v>
      </c>
      <c r="AD736" s="38">
        <f>AC736</f>
        <v>0.0004396625186060514</v>
      </c>
      <c r="AE736" s="38">
        <f>AD736</f>
        <v>0.0004396625186060514</v>
      </c>
      <c r="AF736" s="38">
        <f>AE736</f>
        <v>0.0004396625186060514</v>
      </c>
      <c r="AG736" s="38">
        <f>AF736</f>
        <v>0.0004396625186060514</v>
      </c>
      <c r="AH736" s="38">
        <f>AG736</f>
        <v>0.0004396625186060514</v>
      </c>
      <c r="AI736" s="38">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7">
        <f>L671*IF(LEFT(L$38,3)="Yes",IFERROR(INDEX(DPTVal,MATCH($E737,DPTKey,0)),1),1)</f>
        <v>0.0</v>
      </c>
      <c r="M737" s="38">
        <f>L737</f>
        <v>0.0</v>
      </c>
      <c r="N737" s="38">
        <f>M737</f>
        <v>0.0</v>
      </c>
      <c r="O737" s="38">
        <f>N737</f>
        <v>0.0</v>
      </c>
      <c r="P737" s="38">
        <f>O737</f>
        <v>0.0</v>
      </c>
      <c r="Q737" s="38">
        <f>P737</f>
        <v>0.0</v>
      </c>
      <c r="R737" s="38">
        <f>Q737</f>
        <v>0.0</v>
      </c>
      <c r="S737" s="38">
        <f>R737</f>
        <v>0.0</v>
      </c>
      <c r="T737" s="38">
        <f>S737</f>
        <v>0.0</v>
      </c>
      <c r="U737" s="38">
        <f>T737</f>
        <v>0.0</v>
      </c>
      <c r="V737" s="38">
        <f>U737</f>
        <v>0.0</v>
      </c>
      <c r="W737" s="207" t="str">
        <f>IF(X$5=K$5,SUM(Y737:AI737)-SUM(L737:V737),"")</f>
        <v/>
      </c>
      <c r="X737" s="9" t="str">
        <f>LOWER(CtryCode)&amp;".distn."&amp;$A737&amp;IF($B737="","","."&amp;$B737)&amp;IF($C737="","",".dec."&amp;$C737)&amp;"."&amp;X$5</f>
        <v>egy.distn.dpsp.ofd.2</v>
      </c>
      <c r="Y737" s="37">
        <f>Y671*IF(LEFT(Y$38,3)="Yes",IFERROR(INDEX(DPTVal,MATCH($E737,DPTKey,0)),1),1)</f>
        <v>0.0017424340602762074</v>
      </c>
      <c r="Z737" s="38">
        <f>Y737</f>
        <v>0.0017424340602762074</v>
      </c>
      <c r="AA737" s="38">
        <f>Z737</f>
        <v>0.0017424340602762074</v>
      </c>
      <c r="AB737" s="38">
        <f>AA737</f>
        <v>0.0017424340602762074</v>
      </c>
      <c r="AC737" s="38">
        <f>AB737</f>
        <v>0.0017424340602762074</v>
      </c>
      <c r="AD737" s="38">
        <f>AC737</f>
        <v>0.0017424340602762074</v>
      </c>
      <c r="AE737" s="38">
        <f>AD737</f>
        <v>0.0017424340602762074</v>
      </c>
      <c r="AF737" s="38">
        <f>AE737</f>
        <v>0.0017424340602762074</v>
      </c>
      <c r="AG737" s="38">
        <f>AF737</f>
        <v>0.0017424340602762074</v>
      </c>
      <c r="AH737" s="38">
        <f>AG737</f>
        <v>0.0017424340602762074</v>
      </c>
      <c r="AI737" s="38">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7">
        <f>L672*IF(LEFT(L$38,3)="Yes",IFERROR(INDEX(DPTVal,MATCH($E738,DPTKey,0)),1),1)</f>
        <v>0.0</v>
      </c>
      <c r="M738" s="38">
        <f>L738</f>
        <v>0.0</v>
      </c>
      <c r="N738" s="38">
        <f>M738</f>
        <v>0.0</v>
      </c>
      <c r="O738" s="38">
        <f>N738</f>
        <v>0.0</v>
      </c>
      <c r="P738" s="38">
        <f>O738</f>
        <v>0.0</v>
      </c>
      <c r="Q738" s="38">
        <f>P738</f>
        <v>0.0</v>
      </c>
      <c r="R738" s="38">
        <f>Q738</f>
        <v>0.0</v>
      </c>
      <c r="S738" s="38">
        <f>R738</f>
        <v>0.0</v>
      </c>
      <c r="T738" s="38">
        <f>S738</f>
        <v>0.0</v>
      </c>
      <c r="U738" s="38">
        <f>T738</f>
        <v>0.0</v>
      </c>
      <c r="V738" s="38">
        <f>U738</f>
        <v>0.0</v>
      </c>
      <c r="W738" s="207" t="str">
        <f>IF(X$5=K$5,SUM(Y738:AI738)-SUM(L738:V738),"")</f>
        <v/>
      </c>
      <c r="X738" s="9" t="str">
        <f>LOWER(CtryCode)&amp;".distn."&amp;$A738&amp;IF($B738="","","."&amp;$B738)&amp;IF($C738="","",".dec."&amp;$C738)&amp;"."&amp;X$5</f>
        <v>egy.distn.dpsp.ofi.2</v>
      </c>
      <c r="Y738" s="37">
        <f>Y672*IF(LEFT(Y$38,3)="Yes",IFERROR(INDEX(DPTVal,MATCH($E738,DPTKey,0)),1),1)</f>
        <v>0.00036744625026916</v>
      </c>
      <c r="Z738" s="38">
        <f>Y738</f>
        <v>0.00036744625026916</v>
      </c>
      <c r="AA738" s="38">
        <f>Z738</f>
        <v>0.00036744625026916</v>
      </c>
      <c r="AB738" s="38">
        <f>AA738</f>
        <v>0.00036744625026916</v>
      </c>
      <c r="AC738" s="38">
        <f>AB738</f>
        <v>0.00036744625026916</v>
      </c>
      <c r="AD738" s="38">
        <f>AC738</f>
        <v>0.00036744625026916</v>
      </c>
      <c r="AE738" s="38">
        <f>AD738</f>
        <v>0.00036744625026916</v>
      </c>
      <c r="AF738" s="38">
        <f>AE738</f>
        <v>0.00036744625026916</v>
      </c>
      <c r="AG738" s="38">
        <f>AF738</f>
        <v>0.00036744625026916</v>
      </c>
      <c r="AH738" s="38">
        <f>AG738</f>
        <v>0.00036744625026916</v>
      </c>
      <c r="AI738" s="38">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7">
        <f>L673*IF(LEFT(L$38,3)="Yes",IFERROR(INDEX(DPTVal,MATCH($E739,DPTKey,0)),1),1)</f>
        <v>0.0</v>
      </c>
      <c r="M739" s="38">
        <f>L739</f>
        <v>0.0</v>
      </c>
      <c r="N739" s="38">
        <f>M739</f>
        <v>0.0</v>
      </c>
      <c r="O739" s="38">
        <f>N739</f>
        <v>0.0</v>
      </c>
      <c r="P739" s="38">
        <f>O739</f>
        <v>0.0</v>
      </c>
      <c r="Q739" s="38">
        <f>P739</f>
        <v>0.0</v>
      </c>
      <c r="R739" s="38">
        <f>Q739</f>
        <v>0.0</v>
      </c>
      <c r="S739" s="38">
        <f>R739</f>
        <v>0.0</v>
      </c>
      <c r="T739" s="38">
        <f>S739</f>
        <v>0.0</v>
      </c>
      <c r="U739" s="38">
        <f>T739</f>
        <v>0.0</v>
      </c>
      <c r="V739" s="38">
        <f>U739</f>
        <v>0.0</v>
      </c>
      <c r="W739" s="207" t="str">
        <f>IF(X$5=K$5,SUM(Y739:AI739)-SUM(L739:V739),"")</f>
        <v/>
      </c>
      <c r="X739" s="9" t="str">
        <f>LOWER(CtryCode)&amp;".distn."&amp;$A739&amp;IF($B739="","","."&amp;$B739)&amp;IF($C739="","",".dec."&amp;$C739)&amp;"."&amp;X$5</f>
        <v>egy.distn.dpsp.oil.2</v>
      </c>
      <c r="Y739" s="37">
        <f>Y673*IF(LEFT(Y$38,3)="Yes",IFERROR(INDEX(DPTVal,MATCH($E739,DPTKey,0)),1),1)</f>
        <v>0.0</v>
      </c>
      <c r="Z739" s="38">
        <f>Y739</f>
        <v>0.0</v>
      </c>
      <c r="AA739" s="38">
        <f>Z739</f>
        <v>0.0</v>
      </c>
      <c r="AB739" s="38">
        <f>AA739</f>
        <v>0.0</v>
      </c>
      <c r="AC739" s="38">
        <f>AB739</f>
        <v>0.0</v>
      </c>
      <c r="AD739" s="38">
        <f>AC739</f>
        <v>0.0</v>
      </c>
      <c r="AE739" s="38">
        <f>AD739</f>
        <v>0.0</v>
      </c>
      <c r="AF739" s="38">
        <f>AE739</f>
        <v>0.0</v>
      </c>
      <c r="AG739" s="38">
        <f>AF739</f>
        <v>0.0</v>
      </c>
      <c r="AH739" s="38">
        <f>AG739</f>
        <v>0.0</v>
      </c>
      <c r="AI739" s="38">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7">
        <f>L674*IF(LEFT(L$38,3)="Yes",IFERROR(INDEX(DPTVal,MATCH($E740,DPTKey,0)),1),1)</f>
        <v>0.0</v>
      </c>
      <c r="M740" s="38">
        <f>L740</f>
        <v>0.0</v>
      </c>
      <c r="N740" s="38">
        <f>M740</f>
        <v>0.0</v>
      </c>
      <c r="O740" s="38">
        <f>N740</f>
        <v>0.0</v>
      </c>
      <c r="P740" s="38">
        <f>O740</f>
        <v>0.0</v>
      </c>
      <c r="Q740" s="38">
        <f>P740</f>
        <v>0.0</v>
      </c>
      <c r="R740" s="38">
        <f>Q740</f>
        <v>0.0</v>
      </c>
      <c r="S740" s="38">
        <f>R740</f>
        <v>0.0</v>
      </c>
      <c r="T740" s="38">
        <f>S740</f>
        <v>0.0</v>
      </c>
      <c r="U740" s="38">
        <f>T740</f>
        <v>0.0</v>
      </c>
      <c r="V740" s="38">
        <f>U740</f>
        <v>0.0</v>
      </c>
      <c r="W740" s="207" t="str">
        <f>IF(X$5=K$5,SUM(Y740:AI740)-SUM(L740:V740),"")</f>
        <v/>
      </c>
      <c r="X740" s="9" t="str">
        <f>LOWER(CtryCode)&amp;".distn."&amp;$A740&amp;IF($B740="","","."&amp;$B740)&amp;IF($C740="","",".dec."&amp;$C740)&amp;"."&amp;X$5</f>
        <v>egy.distn.dpsp.ome.2</v>
      </c>
      <c r="Y740" s="37">
        <f>Y674*IF(LEFT(Y$38,3)="Yes",IFERROR(INDEX(DPTVal,MATCH($E740,DPTKey,0)),1),1)</f>
        <v>0.002460519096679889</v>
      </c>
      <c r="Z740" s="38">
        <f>Y740</f>
        <v>0.002460519096679889</v>
      </c>
      <c r="AA740" s="38">
        <f>Z740</f>
        <v>0.002460519096679889</v>
      </c>
      <c r="AB740" s="38">
        <f>AA740</f>
        <v>0.002460519096679889</v>
      </c>
      <c r="AC740" s="38">
        <f>AB740</f>
        <v>0.002460519096679889</v>
      </c>
      <c r="AD740" s="38">
        <f>AC740</f>
        <v>0.002460519096679889</v>
      </c>
      <c r="AE740" s="38">
        <f>AD740</f>
        <v>0.002460519096679889</v>
      </c>
      <c r="AF740" s="38">
        <f>AE740</f>
        <v>0.002460519096679889</v>
      </c>
      <c r="AG740" s="38">
        <f>AF740</f>
        <v>0.002460519096679889</v>
      </c>
      <c r="AH740" s="38">
        <f>AG740</f>
        <v>0.002460519096679889</v>
      </c>
      <c r="AI740" s="38">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7">
        <f>L675*IF(LEFT(L$38,3)="Yes",IFERROR(INDEX(DPTVal,MATCH($E741,DPTKey,0)),1),1)</f>
        <v>0.0</v>
      </c>
      <c r="M741" s="38">
        <f>L741</f>
        <v>0.0</v>
      </c>
      <c r="N741" s="38">
        <f>M741</f>
        <v>0.0</v>
      </c>
      <c r="O741" s="38">
        <f>N741</f>
        <v>0.0</v>
      </c>
      <c r="P741" s="38">
        <f>O741</f>
        <v>0.0</v>
      </c>
      <c r="Q741" s="38">
        <f>P741</f>
        <v>0.0</v>
      </c>
      <c r="R741" s="38">
        <f>Q741</f>
        <v>0.0</v>
      </c>
      <c r="S741" s="38">
        <f>R741</f>
        <v>0.0</v>
      </c>
      <c r="T741" s="38">
        <f>S741</f>
        <v>0.0</v>
      </c>
      <c r="U741" s="38">
        <f>T741</f>
        <v>0.0</v>
      </c>
      <c r="V741" s="38">
        <f>U741</f>
        <v>0.0</v>
      </c>
      <c r="W741" s="207" t="str">
        <f>IF(X$5=K$5,SUM(Y741:AI741)-SUM(L741:V741),"")</f>
        <v/>
      </c>
      <c r="X741" s="9" t="str">
        <f>LOWER(CtryCode)&amp;".distn."&amp;$A741&amp;IF($B741="","","."&amp;$B741)&amp;IF($C741="","",".dec."&amp;$C741)&amp;"."&amp;X$5</f>
        <v>egy.distn.dpsp.omf.2</v>
      </c>
      <c r="Y741" s="37">
        <f>Y675*IF(LEFT(Y$38,3)="Yes",IFERROR(INDEX(DPTVal,MATCH($E741,DPTKey,0)),1),1)</f>
        <v>0.005881932408079233</v>
      </c>
      <c r="Z741" s="38">
        <f>Y741</f>
        <v>0.005881932408079233</v>
      </c>
      <c r="AA741" s="38">
        <f>Z741</f>
        <v>0.005881932408079233</v>
      </c>
      <c r="AB741" s="38">
        <f>AA741</f>
        <v>0.005881932408079233</v>
      </c>
      <c r="AC741" s="38">
        <f>AB741</f>
        <v>0.005881932408079233</v>
      </c>
      <c r="AD741" s="38">
        <f>AC741</f>
        <v>0.005881932408079233</v>
      </c>
      <c r="AE741" s="38">
        <f>AD741</f>
        <v>0.005881932408079233</v>
      </c>
      <c r="AF741" s="38">
        <f>AE741</f>
        <v>0.005881932408079233</v>
      </c>
      <c r="AG741" s="38">
        <f>AF741</f>
        <v>0.005881932408079233</v>
      </c>
      <c r="AH741" s="38">
        <f>AG741</f>
        <v>0.005881932408079233</v>
      </c>
      <c r="AI741" s="38">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7">
        <f>L676*IF(LEFT(L$38,3)="Yes",IFERROR(INDEX(DPTVal,MATCH($E742,DPTKey,0)),1),1)</f>
        <v>0.0</v>
      </c>
      <c r="M742" s="38">
        <f>L742</f>
        <v>0.0</v>
      </c>
      <c r="N742" s="38">
        <f>M742</f>
        <v>0.0</v>
      </c>
      <c r="O742" s="38">
        <f>N742</f>
        <v>0.0</v>
      </c>
      <c r="P742" s="38">
        <f>O742</f>
        <v>0.0</v>
      </c>
      <c r="Q742" s="38">
        <f>P742</f>
        <v>0.0</v>
      </c>
      <c r="R742" s="38">
        <f>Q742</f>
        <v>0.0</v>
      </c>
      <c r="S742" s="38">
        <f>R742</f>
        <v>0.0</v>
      </c>
      <c r="T742" s="38">
        <f>S742</f>
        <v>0.0</v>
      </c>
      <c r="U742" s="38">
        <f>T742</f>
        <v>0.0</v>
      </c>
      <c r="V742" s="38">
        <f>U742</f>
        <v>0.0</v>
      </c>
      <c r="W742" s="207" t="str">
        <f>IF(X$5=K$5,SUM(Y742:AI742)-SUM(L742:V742),"")</f>
        <v/>
      </c>
      <c r="X742" s="9" t="str">
        <f>LOWER(CtryCode)&amp;".distn."&amp;$A742&amp;IF($B742="","","."&amp;$B742)&amp;IF($C742="","",".dec."&amp;$C742)&amp;"."&amp;X$5</f>
        <v>egy.distn.dpsp.omt.2</v>
      </c>
      <c r="Y742" s="37">
        <f>Y676*IF(LEFT(Y$38,3)="Yes",IFERROR(INDEX(DPTVal,MATCH($E742,DPTKey,0)),1),1)</f>
        <v>0.0002287748450467714</v>
      </c>
      <c r="Z742" s="38">
        <f>Y742</f>
        <v>0.0002287748450467714</v>
      </c>
      <c r="AA742" s="38">
        <f>Z742</f>
        <v>0.0002287748450467714</v>
      </c>
      <c r="AB742" s="38">
        <f>AA742</f>
        <v>0.0002287748450467714</v>
      </c>
      <c r="AC742" s="38">
        <f>AB742</f>
        <v>0.0002287748450467714</v>
      </c>
      <c r="AD742" s="38">
        <f>AC742</f>
        <v>0.0002287748450467714</v>
      </c>
      <c r="AE742" s="38">
        <f>AD742</f>
        <v>0.0002287748450467714</v>
      </c>
      <c r="AF742" s="38">
        <f>AE742</f>
        <v>0.0002287748450467714</v>
      </c>
      <c r="AG742" s="38">
        <f>AF742</f>
        <v>0.0002287748450467714</v>
      </c>
      <c r="AH742" s="38">
        <f>AG742</f>
        <v>0.0002287748450467714</v>
      </c>
      <c r="AI742" s="38">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7">
        <f>L677*IF(LEFT(L$38,3)="Yes",IFERROR(INDEX(DPTVal,MATCH($E743,DPTKey,0)),1),1)</f>
        <v>0.0</v>
      </c>
      <c r="M743" s="38">
        <f>L743</f>
        <v>0.0</v>
      </c>
      <c r="N743" s="38">
        <f>M743</f>
        <v>0.0</v>
      </c>
      <c r="O743" s="38">
        <f>N743</f>
        <v>0.0</v>
      </c>
      <c r="P743" s="38">
        <f>O743</f>
        <v>0.0</v>
      </c>
      <c r="Q743" s="38">
        <f>P743</f>
        <v>0.0</v>
      </c>
      <c r="R743" s="38">
        <f>Q743</f>
        <v>0.0</v>
      </c>
      <c r="S743" s="38">
        <f>R743</f>
        <v>0.0</v>
      </c>
      <c r="T743" s="38">
        <f>S743</f>
        <v>0.0</v>
      </c>
      <c r="U743" s="38">
        <f>T743</f>
        <v>0.0</v>
      </c>
      <c r="V743" s="38">
        <f>U743</f>
        <v>0.0</v>
      </c>
      <c r="W743" s="207" t="str">
        <f>IF(X$5=K$5,SUM(Y743:AI743)-SUM(L743:V743),"")</f>
        <v/>
      </c>
      <c r="X743" s="9" t="str">
        <f>LOWER(CtryCode)&amp;".distn."&amp;$A743&amp;IF($B743="","","."&amp;$B743)&amp;IF($C743="","",".dec."&amp;$C743)&amp;"."&amp;X$5</f>
        <v>egy.distn.dpsp.osd.2</v>
      </c>
      <c r="Y743" s="37">
        <f>Y677*IF(LEFT(Y$38,3)="Yes",IFERROR(INDEX(DPTVal,MATCH($E743,DPTKey,0)),1),1)</f>
        <v>0.0008904268465040913</v>
      </c>
      <c r="Z743" s="38">
        <f>Y743</f>
        <v>0.0008904268465040913</v>
      </c>
      <c r="AA743" s="38">
        <f>Z743</f>
        <v>0.0008904268465040913</v>
      </c>
      <c r="AB743" s="38">
        <f>AA743</f>
        <v>0.0008904268465040913</v>
      </c>
      <c r="AC743" s="38">
        <f>AB743</f>
        <v>0.0008904268465040913</v>
      </c>
      <c r="AD743" s="38">
        <f>AC743</f>
        <v>0.0008904268465040913</v>
      </c>
      <c r="AE743" s="38">
        <f>AD743</f>
        <v>0.0008904268465040913</v>
      </c>
      <c r="AF743" s="38">
        <f>AE743</f>
        <v>0.0008904268465040913</v>
      </c>
      <c r="AG743" s="38">
        <f>AF743</f>
        <v>0.0008904268465040913</v>
      </c>
      <c r="AH743" s="38">
        <f>AG743</f>
        <v>0.0008904268465040913</v>
      </c>
      <c r="AI743" s="38">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7">
        <f>L678*IF(LEFT(L$38,3)="Yes",IFERROR(INDEX(DPTVal,MATCH($E744,DPTKey,0)),1),1)</f>
        <v>0.0</v>
      </c>
      <c r="M744" s="38">
        <f>L744</f>
        <v>0.0</v>
      </c>
      <c r="N744" s="38">
        <f>M744</f>
        <v>0.0</v>
      </c>
      <c r="O744" s="38">
        <f>N744</f>
        <v>0.0</v>
      </c>
      <c r="P744" s="38">
        <f>O744</f>
        <v>0.0</v>
      </c>
      <c r="Q744" s="38">
        <f>P744</f>
        <v>0.0</v>
      </c>
      <c r="R744" s="38">
        <f>Q744</f>
        <v>0.0</v>
      </c>
      <c r="S744" s="38">
        <f>R744</f>
        <v>0.0</v>
      </c>
      <c r="T744" s="38">
        <f>S744</f>
        <v>0.0</v>
      </c>
      <c r="U744" s="38">
        <f>T744</f>
        <v>0.0</v>
      </c>
      <c r="V744" s="38">
        <f>U744</f>
        <v>0.0</v>
      </c>
      <c r="W744" s="207" t="str">
        <f>IF(X$5=K$5,SUM(Y744:AI744)-SUM(L744:V744),"")</f>
        <v/>
      </c>
      <c r="X744" s="9" t="str">
        <f>LOWER(CtryCode)&amp;".distn."&amp;$A744&amp;IF($B744="","","."&amp;$B744)&amp;IF($C744="","",".dec."&amp;$C744)&amp;"."&amp;X$5</f>
        <v>egy.distn.dpsp.osg.2</v>
      </c>
      <c r="Y744" s="37">
        <f>Y678*IF(LEFT(Y$38,3)="Yes",IFERROR(INDEX(DPTVal,MATCH($E744,DPTKey,0)),1),1)</f>
        <v>0.001176774002321939</v>
      </c>
      <c r="Z744" s="38">
        <f>Y744</f>
        <v>0.001176774002321939</v>
      </c>
      <c r="AA744" s="38">
        <f>Z744</f>
        <v>0.001176774002321939</v>
      </c>
      <c r="AB744" s="38">
        <f>AA744</f>
        <v>0.001176774002321939</v>
      </c>
      <c r="AC744" s="38">
        <f>AB744</f>
        <v>0.001176774002321939</v>
      </c>
      <c r="AD744" s="38">
        <f>AC744</f>
        <v>0.001176774002321939</v>
      </c>
      <c r="AE744" s="38">
        <f>AD744</f>
        <v>0.001176774002321939</v>
      </c>
      <c r="AF744" s="38">
        <f>AE744</f>
        <v>0.001176774002321939</v>
      </c>
      <c r="AG744" s="38">
        <f>AF744</f>
        <v>0.001176774002321939</v>
      </c>
      <c r="AH744" s="38">
        <f>AG744</f>
        <v>0.001176774002321939</v>
      </c>
      <c r="AI744" s="38">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7">
        <f>L679*IF(LEFT(L$38,3)="Yes",IFERROR(INDEX(DPTVal,MATCH($E745,DPTKey,0)),1),1)</f>
        <v>0.0</v>
      </c>
      <c r="M745" s="38">
        <f>L745</f>
        <v>0.0</v>
      </c>
      <c r="N745" s="38">
        <f>M745</f>
        <v>0.0</v>
      </c>
      <c r="O745" s="38">
        <f>N745</f>
        <v>0.0</v>
      </c>
      <c r="P745" s="38">
        <f>O745</f>
        <v>0.0</v>
      </c>
      <c r="Q745" s="38">
        <f>P745</f>
        <v>0.0</v>
      </c>
      <c r="R745" s="38">
        <f>Q745</f>
        <v>0.0</v>
      </c>
      <c r="S745" s="38">
        <f>R745</f>
        <v>0.0</v>
      </c>
      <c r="T745" s="38">
        <f>S745</f>
        <v>0.0</v>
      </c>
      <c r="U745" s="38">
        <f>T745</f>
        <v>0.0</v>
      </c>
      <c r="V745" s="38">
        <f>U745</f>
        <v>0.0</v>
      </c>
      <c r="W745" s="207" t="str">
        <f>IF(X$5=K$5,SUM(Y745:AI745)-SUM(L745:V745),"")</f>
        <v/>
      </c>
      <c r="X745" s="9" t="str">
        <f>LOWER(CtryCode)&amp;".distn."&amp;$A745&amp;IF($B745="","","."&amp;$B745)&amp;IF($C745="","",".dec."&amp;$C745)&amp;"."&amp;X$5</f>
        <v>egy.distn.dpsp.otn.2</v>
      </c>
      <c r="Y745" s="37">
        <f>Y679*IF(LEFT(Y$38,3)="Yes",IFERROR(INDEX(DPTVal,MATCH($E745,DPTKey,0)),1),1)</f>
        <v>0.0019866656050233312</v>
      </c>
      <c r="Z745" s="38">
        <f>Y745</f>
        <v>0.0019866656050233312</v>
      </c>
      <c r="AA745" s="38">
        <f>Z745</f>
        <v>0.0019866656050233312</v>
      </c>
      <c r="AB745" s="38">
        <f>AA745</f>
        <v>0.0019866656050233312</v>
      </c>
      <c r="AC745" s="38">
        <f>AB745</f>
        <v>0.0019866656050233312</v>
      </c>
      <c r="AD745" s="38">
        <f>AC745</f>
        <v>0.0019866656050233312</v>
      </c>
      <c r="AE745" s="38">
        <f>AD745</f>
        <v>0.0019866656050233312</v>
      </c>
      <c r="AF745" s="38">
        <f>AE745</f>
        <v>0.0019866656050233312</v>
      </c>
      <c r="AG745" s="38">
        <f>AF745</f>
        <v>0.0019866656050233312</v>
      </c>
      <c r="AH745" s="38">
        <f>AG745</f>
        <v>0.0019866656050233312</v>
      </c>
      <c r="AI745" s="38">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7">
        <f>L680*IF(LEFT(L$38,3)="Yes",IFERROR(INDEX(DPTVal,MATCH($E746,DPTKey,0)),1),1)</f>
        <v>0.0</v>
      </c>
      <c r="M746" s="38">
        <f>L746</f>
        <v>0.0</v>
      </c>
      <c r="N746" s="38">
        <f>M746</f>
        <v>0.0</v>
      </c>
      <c r="O746" s="38">
        <f>N746</f>
        <v>0.0</v>
      </c>
      <c r="P746" s="38">
        <f>O746</f>
        <v>0.0</v>
      </c>
      <c r="Q746" s="38">
        <f>P746</f>
        <v>0.0</v>
      </c>
      <c r="R746" s="38">
        <f>Q746</f>
        <v>0.0</v>
      </c>
      <c r="S746" s="38">
        <f>R746</f>
        <v>0.0</v>
      </c>
      <c r="T746" s="38">
        <f>S746</f>
        <v>0.0</v>
      </c>
      <c r="U746" s="38">
        <f>T746</f>
        <v>0.0</v>
      </c>
      <c r="V746" s="38">
        <f>U746</f>
        <v>0.0</v>
      </c>
      <c r="W746" s="207" t="str">
        <f>IF(X$5=K$5,SUM(Y746:AI746)-SUM(L746:V746),"")</f>
        <v/>
      </c>
      <c r="X746" s="9" t="str">
        <f>LOWER(CtryCode)&amp;".distn."&amp;$A746&amp;IF($B746="","","."&amp;$B746)&amp;IF($C746="","",".dec."&amp;$C746)&amp;"."&amp;X$5</f>
        <v>egy.distn.dpsp.otp.2</v>
      </c>
      <c r="Y746" s="37">
        <f>Y680*IF(LEFT(Y$38,3)="Yes",IFERROR(INDEX(DPTVal,MATCH($E746,DPTKey,0)),1),1)</f>
        <v>0.00595874522493562</v>
      </c>
      <c r="Z746" s="38">
        <f>Y746</f>
        <v>0.00595874522493562</v>
      </c>
      <c r="AA746" s="38">
        <f>Z746</f>
        <v>0.00595874522493562</v>
      </c>
      <c r="AB746" s="38">
        <f>AA746</f>
        <v>0.00595874522493562</v>
      </c>
      <c r="AC746" s="38">
        <f>AB746</f>
        <v>0.00595874522493562</v>
      </c>
      <c r="AD746" s="38">
        <f>AC746</f>
        <v>0.00595874522493562</v>
      </c>
      <c r="AE746" s="38">
        <f>AD746</f>
        <v>0.00595874522493562</v>
      </c>
      <c r="AF746" s="38">
        <f>AE746</f>
        <v>0.00595874522493562</v>
      </c>
      <c r="AG746" s="38">
        <f>AF746</f>
        <v>0.00595874522493562</v>
      </c>
      <c r="AH746" s="38">
        <f>AG746</f>
        <v>0.00595874522493562</v>
      </c>
      <c r="AI746" s="38">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7">
        <f>L681*IF(LEFT(L$38,3)="Yes",IFERROR(INDEX(DPTVal,MATCH($E747,DPTKey,0)),1),1)</f>
        <v>0.0</v>
      </c>
      <c r="M747" s="38">
        <f>L747</f>
        <v>0.0</v>
      </c>
      <c r="N747" s="38">
        <f>M747</f>
        <v>0.0</v>
      </c>
      <c r="O747" s="38">
        <f>N747</f>
        <v>0.0</v>
      </c>
      <c r="P747" s="38">
        <f>O747</f>
        <v>0.0</v>
      </c>
      <c r="Q747" s="38">
        <f>P747</f>
        <v>0.0</v>
      </c>
      <c r="R747" s="38">
        <f>Q747</f>
        <v>0.0</v>
      </c>
      <c r="S747" s="38">
        <f>R747</f>
        <v>0.0</v>
      </c>
      <c r="T747" s="38">
        <f>S747</f>
        <v>0.0</v>
      </c>
      <c r="U747" s="38">
        <f>T747</f>
        <v>0.0</v>
      </c>
      <c r="V747" s="38">
        <f>U747</f>
        <v>0.0</v>
      </c>
      <c r="W747" s="207" t="str">
        <f>IF(X$5=K$5,SUM(Y747:AI747)-SUM(L747:V747),"")</f>
        <v/>
      </c>
      <c r="X747" s="9" t="str">
        <f>LOWER(CtryCode)&amp;".distn."&amp;$A747&amp;IF($B747="","","."&amp;$B747)&amp;IF($C747="","",".dec."&amp;$C747)&amp;"."&amp;X$5</f>
        <v>egy.distn.dpsp.oxt.2</v>
      </c>
      <c r="Y747" s="37">
        <f>Y681*IF(LEFT(Y$38,3)="Yes",IFERROR(INDEX(DPTVal,MATCH($E747,DPTKey,0)),1),1)</f>
        <v>0.00634222332438569</v>
      </c>
      <c r="Z747" s="38">
        <f>Y747</f>
        <v>0.00634222332438569</v>
      </c>
      <c r="AA747" s="38">
        <f>Z747</f>
        <v>0.00634222332438569</v>
      </c>
      <c r="AB747" s="38">
        <f>AA747</f>
        <v>0.00634222332438569</v>
      </c>
      <c r="AC747" s="38">
        <f>AB747</f>
        <v>0.00634222332438569</v>
      </c>
      <c r="AD747" s="38">
        <f>AC747</f>
        <v>0.00634222332438569</v>
      </c>
      <c r="AE747" s="38">
        <f>AD747</f>
        <v>0.00634222332438569</v>
      </c>
      <c r="AF747" s="38">
        <f>AE747</f>
        <v>0.00634222332438569</v>
      </c>
      <c r="AG747" s="38">
        <f>AF747</f>
        <v>0.00634222332438569</v>
      </c>
      <c r="AH747" s="38">
        <f>AG747</f>
        <v>0.00634222332438569</v>
      </c>
      <c r="AI747" s="38">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7">
        <f>L682*IF(LEFT(L$38,3)="Yes",IFERROR(INDEX(DPTVal,MATCH($E748,DPTKey,0)),1),1)</f>
        <v>0.0</v>
      </c>
      <c r="M748" s="38">
        <f>L748</f>
        <v>0.0</v>
      </c>
      <c r="N748" s="38">
        <f>M748</f>
        <v>0.0</v>
      </c>
      <c r="O748" s="38">
        <f>N748</f>
        <v>0.0</v>
      </c>
      <c r="P748" s="38">
        <f>O748</f>
        <v>0.0</v>
      </c>
      <c r="Q748" s="38">
        <f>P748</f>
        <v>0.0</v>
      </c>
      <c r="R748" s="38">
        <f>Q748</f>
        <v>0.0</v>
      </c>
      <c r="S748" s="38">
        <f>R748</f>
        <v>0.0</v>
      </c>
      <c r="T748" s="38">
        <f>S748</f>
        <v>0.0</v>
      </c>
      <c r="U748" s="38">
        <f>T748</f>
        <v>0.0</v>
      </c>
      <c r="V748" s="38">
        <f>U748</f>
        <v>0.0</v>
      </c>
      <c r="W748" s="207" t="str">
        <f>IF(X$5=K$5,SUM(Y748:AI748)-SUM(L748:V748),"")</f>
        <v/>
      </c>
      <c r="X748" s="9" t="str">
        <f>LOWER(CtryCode)&amp;".distn."&amp;$A748&amp;IF($B748="","","."&amp;$B748)&amp;IF($C748="","",".dec."&amp;$C748)&amp;"."&amp;X$5</f>
        <v>egy.distn.dpsp.p_c.2</v>
      </c>
      <c r="Y748" s="37">
        <f>Y682*IF(LEFT(Y$38,3)="Yes",IFERROR(INDEX(DPTVal,MATCH($E748,DPTKey,0)),1),1)</f>
        <v>0.0</v>
      </c>
      <c r="Z748" s="38">
        <f>Y748</f>
        <v>0.0</v>
      </c>
      <c r="AA748" s="38">
        <f>Z748</f>
        <v>0.0</v>
      </c>
      <c r="AB748" s="38">
        <f>AA748</f>
        <v>0.0</v>
      </c>
      <c r="AC748" s="38">
        <f>AB748</f>
        <v>0.0</v>
      </c>
      <c r="AD748" s="38">
        <f>AC748</f>
        <v>0.0</v>
      </c>
      <c r="AE748" s="38">
        <f>AD748</f>
        <v>0.0</v>
      </c>
      <c r="AF748" s="38">
        <f>AE748</f>
        <v>0.0</v>
      </c>
      <c r="AG748" s="38">
        <f>AF748</f>
        <v>0.0</v>
      </c>
      <c r="AH748" s="38">
        <f>AG748</f>
        <v>0.0</v>
      </c>
      <c r="AI748" s="38">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7">
        <f>L683*IF(LEFT(L$38,3)="Yes",IFERROR(INDEX(DPTVal,MATCH($E749,DPTKey,0)),1),1)</f>
        <v>0.0</v>
      </c>
      <c r="M749" s="38">
        <f>L749</f>
        <v>0.0</v>
      </c>
      <c r="N749" s="38">
        <f>M749</f>
        <v>0.0</v>
      </c>
      <c r="O749" s="38">
        <f>N749</f>
        <v>0.0</v>
      </c>
      <c r="P749" s="38">
        <f>O749</f>
        <v>0.0</v>
      </c>
      <c r="Q749" s="38">
        <f>P749</f>
        <v>0.0</v>
      </c>
      <c r="R749" s="38">
        <f>Q749</f>
        <v>0.0</v>
      </c>
      <c r="S749" s="38">
        <f>R749</f>
        <v>0.0</v>
      </c>
      <c r="T749" s="38">
        <f>S749</f>
        <v>0.0</v>
      </c>
      <c r="U749" s="38">
        <f>T749</f>
        <v>0.0</v>
      </c>
      <c r="V749" s="38">
        <f>U749</f>
        <v>0.0</v>
      </c>
      <c r="W749" s="207" t="str">
        <f>IF(X$5=K$5,SUM(Y749:AI749)-SUM(L749:V749),"")</f>
        <v/>
      </c>
      <c r="X749" s="9" t="str">
        <f>LOWER(CtryCode)&amp;".distn."&amp;$A749&amp;IF($B749="","","."&amp;$B749)&amp;IF($C749="","",".dec."&amp;$C749)&amp;"."&amp;X$5</f>
        <v>egy.distn.dpsp.pcr.2</v>
      </c>
      <c r="Y749" s="37">
        <f>Y683*IF(LEFT(Y$38,3)="Yes",IFERROR(INDEX(DPTVal,MATCH($E749,DPTKey,0)),1),1)</f>
        <v>0.0012613798632163309</v>
      </c>
      <c r="Z749" s="38">
        <f>Y749</f>
        <v>0.0012613798632163309</v>
      </c>
      <c r="AA749" s="38">
        <f>Z749</f>
        <v>0.0012613798632163309</v>
      </c>
      <c r="AB749" s="38">
        <f>AA749</f>
        <v>0.0012613798632163309</v>
      </c>
      <c r="AC749" s="38">
        <f>AB749</f>
        <v>0.0012613798632163309</v>
      </c>
      <c r="AD749" s="38">
        <f>AC749</f>
        <v>0.0012613798632163309</v>
      </c>
      <c r="AE749" s="38">
        <f>AD749</f>
        <v>0.0012613798632163309</v>
      </c>
      <c r="AF749" s="38">
        <f>AE749</f>
        <v>0.0012613798632163309</v>
      </c>
      <c r="AG749" s="38">
        <f>AF749</f>
        <v>0.0012613798632163309</v>
      </c>
      <c r="AH749" s="38">
        <f>AG749</f>
        <v>0.0012613798632163309</v>
      </c>
      <c r="AI749" s="38">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7">
        <f>L684*IF(LEFT(L$38,3)="Yes",IFERROR(INDEX(DPTVal,MATCH($E750,DPTKey,0)),1),1)</f>
        <v>0.0</v>
      </c>
      <c r="M750" s="38">
        <f>L750</f>
        <v>0.0</v>
      </c>
      <c r="N750" s="38">
        <f>M750</f>
        <v>0.0</v>
      </c>
      <c r="O750" s="38">
        <f>N750</f>
        <v>0.0</v>
      </c>
      <c r="P750" s="38">
        <f>O750</f>
        <v>0.0</v>
      </c>
      <c r="Q750" s="38">
        <f>P750</f>
        <v>0.0</v>
      </c>
      <c r="R750" s="38">
        <f>Q750</f>
        <v>0.0</v>
      </c>
      <c r="S750" s="38">
        <f>R750</f>
        <v>0.0</v>
      </c>
      <c r="T750" s="38">
        <f>S750</f>
        <v>0.0</v>
      </c>
      <c r="U750" s="38">
        <f>T750</f>
        <v>0.0</v>
      </c>
      <c r="V750" s="38">
        <f>U750</f>
        <v>0.0</v>
      </c>
      <c r="W750" s="207" t="str">
        <f>IF(X$5=K$5,SUM(Y750:AI750)-SUM(L750:V750),"")</f>
        <v/>
      </c>
      <c r="X750" s="9" t="str">
        <f>LOWER(CtryCode)&amp;".distn."&amp;$A750&amp;IF($B750="","","."&amp;$B750)&amp;IF($C750="","",".dec."&amp;$C750)&amp;"."&amp;X$5</f>
        <v>egy.distn.dpsp.pdr.2</v>
      </c>
      <c r="Y750" s="37">
        <f>Y684*IF(LEFT(Y$38,3)="Yes",IFERROR(INDEX(DPTVal,MATCH($E750,DPTKey,0)),1),1)</f>
        <v>0.001031761603714206</v>
      </c>
      <c r="Z750" s="38">
        <f>Y750</f>
        <v>0.001031761603714206</v>
      </c>
      <c r="AA750" s="38">
        <f>Z750</f>
        <v>0.001031761603714206</v>
      </c>
      <c r="AB750" s="38">
        <f>AA750</f>
        <v>0.001031761603714206</v>
      </c>
      <c r="AC750" s="38">
        <f>AB750</f>
        <v>0.001031761603714206</v>
      </c>
      <c r="AD750" s="38">
        <f>AC750</f>
        <v>0.001031761603714206</v>
      </c>
      <c r="AE750" s="38">
        <f>AD750</f>
        <v>0.001031761603714206</v>
      </c>
      <c r="AF750" s="38">
        <f>AE750</f>
        <v>0.001031761603714206</v>
      </c>
      <c r="AG750" s="38">
        <f>AF750</f>
        <v>0.001031761603714206</v>
      </c>
      <c r="AH750" s="38">
        <f>AG750</f>
        <v>0.001031761603714206</v>
      </c>
      <c r="AI750" s="38">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7">
        <f>L685*IF(LEFT(L$38,3)="Yes",IFERROR(INDEX(DPTVal,MATCH($E751,DPTKey,0)),1),1)</f>
        <v>0.0</v>
      </c>
      <c r="M751" s="38">
        <f>L751</f>
        <v>0.0</v>
      </c>
      <c r="N751" s="38">
        <f>M751</f>
        <v>0.0</v>
      </c>
      <c r="O751" s="38">
        <f>N751</f>
        <v>0.0</v>
      </c>
      <c r="P751" s="38">
        <f>O751</f>
        <v>0.0</v>
      </c>
      <c r="Q751" s="38">
        <f>P751</f>
        <v>0.0</v>
      </c>
      <c r="R751" s="38">
        <f>Q751</f>
        <v>0.0</v>
      </c>
      <c r="S751" s="38">
        <f>R751</f>
        <v>0.0</v>
      </c>
      <c r="T751" s="38">
        <f>S751</f>
        <v>0.0</v>
      </c>
      <c r="U751" s="38">
        <f>T751</f>
        <v>0.0</v>
      </c>
      <c r="V751" s="38">
        <f>U751</f>
        <v>0.0</v>
      </c>
      <c r="W751" s="207" t="str">
        <f>IF(X$5=K$5,SUM(Y751:AI751)-SUM(L751:V751),"")</f>
        <v/>
      </c>
      <c r="X751" s="9" t="str">
        <f>LOWER(CtryCode)&amp;".distn."&amp;$A751&amp;IF($B751="","","."&amp;$B751)&amp;IF($C751="","",".dec."&amp;$C751)&amp;"."&amp;X$5</f>
        <v>egy.distn.dpsp.pfb.2</v>
      </c>
      <c r="Y751" s="37">
        <f>Y685*IF(LEFT(Y$38,3)="Yes",IFERROR(INDEX(DPTVal,MATCH($E751,DPTKey,0)),1),1)</f>
        <v>0.003064718775070867</v>
      </c>
      <c r="Z751" s="38">
        <f>Y751</f>
        <v>0.003064718775070867</v>
      </c>
      <c r="AA751" s="38">
        <f>Z751</f>
        <v>0.003064718775070867</v>
      </c>
      <c r="AB751" s="38">
        <f>AA751</f>
        <v>0.003064718775070867</v>
      </c>
      <c r="AC751" s="38">
        <f>AB751</f>
        <v>0.003064718775070867</v>
      </c>
      <c r="AD751" s="38">
        <f>AC751</f>
        <v>0.003064718775070867</v>
      </c>
      <c r="AE751" s="38">
        <f>AD751</f>
        <v>0.003064718775070867</v>
      </c>
      <c r="AF751" s="38">
        <f>AE751</f>
        <v>0.003064718775070867</v>
      </c>
      <c r="AG751" s="38">
        <f>AF751</f>
        <v>0.003064718775070867</v>
      </c>
      <c r="AH751" s="38">
        <f>AG751</f>
        <v>0.003064718775070867</v>
      </c>
      <c r="AI751" s="38">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7">
        <f>L686*IF(LEFT(L$38,3)="Yes",IFERROR(INDEX(DPTVal,MATCH($E752,DPTKey,0)),1),1)</f>
        <v>0.0</v>
      </c>
      <c r="M752" s="38">
        <f>L752</f>
        <v>0.0</v>
      </c>
      <c r="N752" s="38">
        <f>M752</f>
        <v>0.0</v>
      </c>
      <c r="O752" s="38">
        <f>N752</f>
        <v>0.0</v>
      </c>
      <c r="P752" s="38">
        <f>O752</f>
        <v>0.0</v>
      </c>
      <c r="Q752" s="38">
        <f>P752</f>
        <v>0.0</v>
      </c>
      <c r="R752" s="38">
        <f>Q752</f>
        <v>0.0</v>
      </c>
      <c r="S752" s="38">
        <f>R752</f>
        <v>0.0</v>
      </c>
      <c r="T752" s="38">
        <f>S752</f>
        <v>0.0</v>
      </c>
      <c r="U752" s="38">
        <f>T752</f>
        <v>0.0</v>
      </c>
      <c r="V752" s="38">
        <f>U752</f>
        <v>0.0</v>
      </c>
      <c r="W752" s="207" t="str">
        <f>IF(X$5=K$5,SUM(Y752:AI752)-SUM(L752:V752),"")</f>
        <v/>
      </c>
      <c r="X752" s="9" t="str">
        <f>LOWER(CtryCode)&amp;".distn."&amp;$A752&amp;IF($B752="","","."&amp;$B752)&amp;IF($C752="","",".dec."&amp;$C752)&amp;"."&amp;X$5</f>
        <v>egy.distn.dpsp.ppp.2</v>
      </c>
      <c r="Y752" s="37">
        <f>Y686*IF(LEFT(Y$38,3)="Yes",IFERROR(INDEX(DPTVal,MATCH($E752,DPTKey,0)),1),1)</f>
        <v>0.0028140413871442383</v>
      </c>
      <c r="Z752" s="38">
        <f>Y752</f>
        <v>0.0028140413871442383</v>
      </c>
      <c r="AA752" s="38">
        <f>Z752</f>
        <v>0.0028140413871442383</v>
      </c>
      <c r="AB752" s="38">
        <f>AA752</f>
        <v>0.0028140413871442383</v>
      </c>
      <c r="AC752" s="38">
        <f>AB752</f>
        <v>0.0028140413871442383</v>
      </c>
      <c r="AD752" s="38">
        <f>AC752</f>
        <v>0.0028140413871442383</v>
      </c>
      <c r="AE752" s="38">
        <f>AD752</f>
        <v>0.0028140413871442383</v>
      </c>
      <c r="AF752" s="38">
        <f>AE752</f>
        <v>0.0028140413871442383</v>
      </c>
      <c r="AG752" s="38">
        <f>AF752</f>
        <v>0.0028140413871442383</v>
      </c>
      <c r="AH752" s="38">
        <f>AG752</f>
        <v>0.0028140413871442383</v>
      </c>
      <c r="AI752" s="38">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7">
        <f>L687*IF(LEFT(L$38,3)="Yes",IFERROR(INDEX(DPTVal,MATCH($E753,DPTKey,0)),1),1)</f>
        <v>0.0</v>
      </c>
      <c r="M753" s="38">
        <f>L753</f>
        <v>0.0</v>
      </c>
      <c r="N753" s="38">
        <f>M753</f>
        <v>0.0</v>
      </c>
      <c r="O753" s="38">
        <f>N753</f>
        <v>0.0</v>
      </c>
      <c r="P753" s="38">
        <f>O753</f>
        <v>0.0</v>
      </c>
      <c r="Q753" s="38">
        <f>P753</f>
        <v>0.0</v>
      </c>
      <c r="R753" s="38">
        <f>Q753</f>
        <v>0.0</v>
      </c>
      <c r="S753" s="38">
        <f>R753</f>
        <v>0.0</v>
      </c>
      <c r="T753" s="38">
        <f>S753</f>
        <v>0.0</v>
      </c>
      <c r="U753" s="38">
        <f>T753</f>
        <v>0.0</v>
      </c>
      <c r="V753" s="38">
        <f>U753</f>
        <v>0.0</v>
      </c>
      <c r="W753" s="207" t="str">
        <f>IF(X$5=K$5,SUM(Y753:AI753)-SUM(L753:V753),"")</f>
        <v/>
      </c>
      <c r="X753" s="9" t="str">
        <f>LOWER(CtryCode)&amp;".distn."&amp;$A753&amp;IF($B753="","","."&amp;$B753)&amp;IF($C753="","",".dec."&amp;$C753)&amp;"."&amp;X$5</f>
        <v>egy.distn.dpsp.rmk.2</v>
      </c>
      <c r="Y753" s="37">
        <f>Y687*IF(LEFT(Y$38,3)="Yes",IFERROR(INDEX(DPTVal,MATCH($E753,DPTKey,0)),1),1)</f>
        <v>0.0011631018938395802</v>
      </c>
      <c r="Z753" s="38">
        <f>Y753</f>
        <v>0.0011631018938395802</v>
      </c>
      <c r="AA753" s="38">
        <f>Z753</f>
        <v>0.0011631018938395802</v>
      </c>
      <c r="AB753" s="38">
        <f>AA753</f>
        <v>0.0011631018938395802</v>
      </c>
      <c r="AC753" s="38">
        <f>AB753</f>
        <v>0.0011631018938395802</v>
      </c>
      <c r="AD753" s="38">
        <f>AC753</f>
        <v>0.0011631018938395802</v>
      </c>
      <c r="AE753" s="38">
        <f>AD753</f>
        <v>0.0011631018938395802</v>
      </c>
      <c r="AF753" s="38">
        <f>AE753</f>
        <v>0.0011631018938395802</v>
      </c>
      <c r="AG753" s="38">
        <f>AF753</f>
        <v>0.0011631018938395802</v>
      </c>
      <c r="AH753" s="38">
        <f>AG753</f>
        <v>0.0011631018938395802</v>
      </c>
      <c r="AI753" s="38">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7">
        <f>L688*IF(LEFT(L$38,3)="Yes",IFERROR(INDEX(DPTVal,MATCH($E754,DPTKey,0)),1),1)</f>
        <v>0.0</v>
      </c>
      <c r="M754" s="38">
        <f>L754</f>
        <v>0.0</v>
      </c>
      <c r="N754" s="38">
        <f>M754</f>
        <v>0.0</v>
      </c>
      <c r="O754" s="38">
        <f>N754</f>
        <v>0.0</v>
      </c>
      <c r="P754" s="38">
        <f>O754</f>
        <v>0.0</v>
      </c>
      <c r="Q754" s="38">
        <f>P754</f>
        <v>0.0</v>
      </c>
      <c r="R754" s="38">
        <f>Q754</f>
        <v>0.0</v>
      </c>
      <c r="S754" s="38">
        <f>R754</f>
        <v>0.0</v>
      </c>
      <c r="T754" s="38">
        <f>S754</f>
        <v>0.0</v>
      </c>
      <c r="U754" s="38">
        <f>T754</f>
        <v>0.0</v>
      </c>
      <c r="V754" s="38">
        <f>U754</f>
        <v>0.0</v>
      </c>
      <c r="W754" s="207" t="str">
        <f>IF(X$5=K$5,SUM(Y754:AI754)-SUM(L754:V754),"")</f>
        <v/>
      </c>
      <c r="X754" s="9" t="str">
        <f>LOWER(CtryCode)&amp;".distn."&amp;$A754&amp;IF($B754="","","."&amp;$B754)&amp;IF($C754="","",".dec."&amp;$C754)&amp;"."&amp;X$5</f>
        <v>egy.distn.dpsp.ros.2</v>
      </c>
      <c r="Y754" s="37">
        <f>Y688*IF(LEFT(Y$38,3)="Yes",IFERROR(INDEX(DPTVal,MATCH($E754,DPTKey,0)),1),1)</f>
        <v>0.0010668084325739908</v>
      </c>
      <c r="Z754" s="38">
        <f>Y754</f>
        <v>0.0010668084325739908</v>
      </c>
      <c r="AA754" s="38">
        <f>Z754</f>
        <v>0.0010668084325739908</v>
      </c>
      <c r="AB754" s="38">
        <f>AA754</f>
        <v>0.0010668084325739908</v>
      </c>
      <c r="AC754" s="38">
        <f>AB754</f>
        <v>0.0010668084325739908</v>
      </c>
      <c r="AD754" s="38">
        <f>AC754</f>
        <v>0.0010668084325739908</v>
      </c>
      <c r="AE754" s="38">
        <f>AD754</f>
        <v>0.0010668084325739908</v>
      </c>
      <c r="AF754" s="38">
        <f>AE754</f>
        <v>0.0010668084325739908</v>
      </c>
      <c r="AG754" s="38">
        <f>AF754</f>
        <v>0.0010668084325739908</v>
      </c>
      <c r="AH754" s="38">
        <f>AG754</f>
        <v>0.0010668084325739908</v>
      </c>
      <c r="AI754" s="38">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7">
        <f>L689*IF(LEFT(L$38,3)="Yes",IFERROR(INDEX(DPTVal,MATCH($E755,DPTKey,0)),1),1)</f>
        <v>0.0</v>
      </c>
      <c r="M755" s="38">
        <f>L755</f>
        <v>0.0</v>
      </c>
      <c r="N755" s="38">
        <f>M755</f>
        <v>0.0</v>
      </c>
      <c r="O755" s="38">
        <f>N755</f>
        <v>0.0</v>
      </c>
      <c r="P755" s="38">
        <f>O755</f>
        <v>0.0</v>
      </c>
      <c r="Q755" s="38">
        <f>P755</f>
        <v>0.0</v>
      </c>
      <c r="R755" s="38">
        <f>Q755</f>
        <v>0.0</v>
      </c>
      <c r="S755" s="38">
        <f>R755</f>
        <v>0.0</v>
      </c>
      <c r="T755" s="38">
        <f>S755</f>
        <v>0.0</v>
      </c>
      <c r="U755" s="38">
        <f>T755</f>
        <v>0.0</v>
      </c>
      <c r="V755" s="38">
        <f>U755</f>
        <v>0.0</v>
      </c>
      <c r="W755" s="207" t="str">
        <f>IF(X$5=K$5,SUM(Y755:AI755)-SUM(L755:V755),"")</f>
        <v/>
      </c>
      <c r="X755" s="9" t="str">
        <f>LOWER(CtryCode)&amp;".distn."&amp;$A755&amp;IF($B755="","","."&amp;$B755)&amp;IF($C755="","",".dec."&amp;$C755)&amp;"."&amp;X$5</f>
        <v>egy.distn.dpsp.rpp.2</v>
      </c>
      <c r="Y755" s="37">
        <f>Y689*IF(LEFT(Y$38,3)="Yes",IFERROR(INDEX(DPTVal,MATCH($E755,DPTKey,0)),1),1)</f>
        <v>0.0034111725793582225</v>
      </c>
      <c r="Z755" s="38">
        <f>Y755</f>
        <v>0.0034111725793582225</v>
      </c>
      <c r="AA755" s="38">
        <f>Z755</f>
        <v>0.0034111725793582225</v>
      </c>
      <c r="AB755" s="38">
        <f>AA755</f>
        <v>0.0034111725793582225</v>
      </c>
      <c r="AC755" s="38">
        <f>AB755</f>
        <v>0.0034111725793582225</v>
      </c>
      <c r="AD755" s="38">
        <f>AC755</f>
        <v>0.0034111725793582225</v>
      </c>
      <c r="AE755" s="38">
        <f>AD755</f>
        <v>0.0034111725793582225</v>
      </c>
      <c r="AF755" s="38">
        <f>AE755</f>
        <v>0.0034111725793582225</v>
      </c>
      <c r="AG755" s="38">
        <f>AF755</f>
        <v>0.0034111725793582225</v>
      </c>
      <c r="AH755" s="38">
        <f>AG755</f>
        <v>0.0034111725793582225</v>
      </c>
      <c r="AI755" s="38">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7">
        <f>L690*IF(LEFT(L$38,3)="Yes",IFERROR(INDEX(DPTVal,MATCH($E756,DPTKey,0)),1),1)</f>
        <v>0.0</v>
      </c>
      <c r="M756" s="38">
        <f>L756</f>
        <v>0.0</v>
      </c>
      <c r="N756" s="38">
        <f>M756</f>
        <v>0.0</v>
      </c>
      <c r="O756" s="38">
        <f>N756</f>
        <v>0.0</v>
      </c>
      <c r="P756" s="38">
        <f>O756</f>
        <v>0.0</v>
      </c>
      <c r="Q756" s="38">
        <f>P756</f>
        <v>0.0</v>
      </c>
      <c r="R756" s="38">
        <f>Q756</f>
        <v>0.0</v>
      </c>
      <c r="S756" s="38">
        <f>R756</f>
        <v>0.0</v>
      </c>
      <c r="T756" s="38">
        <f>S756</f>
        <v>0.0</v>
      </c>
      <c r="U756" s="38">
        <f>T756</f>
        <v>0.0</v>
      </c>
      <c r="V756" s="38">
        <f>U756</f>
        <v>0.0</v>
      </c>
      <c r="W756" s="207" t="str">
        <f>IF(X$5=K$5,SUM(Y756:AI756)-SUM(L756:V756),"")</f>
        <v/>
      </c>
      <c r="X756" s="9" t="str">
        <f>LOWER(CtryCode)&amp;".distn."&amp;$A756&amp;IF($B756="","","."&amp;$B756)&amp;IF($C756="","",".dec."&amp;$C756)&amp;"."&amp;X$5</f>
        <v>egy.distn.dpsp.rsa.2</v>
      </c>
      <c r="Y756" s="37">
        <f>Y690*IF(LEFT(Y$38,3)="Yes",IFERROR(INDEX(DPTVal,MATCH($E756,DPTKey,0)),1),1)</f>
        <v>0.0005447640475640063</v>
      </c>
      <c r="Z756" s="38">
        <f>Y756</f>
        <v>0.0005447640475640063</v>
      </c>
      <c r="AA756" s="38">
        <f>Z756</f>
        <v>0.0005447640475640063</v>
      </c>
      <c r="AB756" s="38">
        <f>AA756</f>
        <v>0.0005447640475640063</v>
      </c>
      <c r="AC756" s="38">
        <f>AB756</f>
        <v>0.0005447640475640063</v>
      </c>
      <c r="AD756" s="38">
        <f>AC756</f>
        <v>0.0005447640475640063</v>
      </c>
      <c r="AE756" s="38">
        <f>AD756</f>
        <v>0.0005447640475640063</v>
      </c>
      <c r="AF756" s="38">
        <f>AE756</f>
        <v>0.0005447640475640063</v>
      </c>
      <c r="AG756" s="38">
        <f>AF756</f>
        <v>0.0005447640475640063</v>
      </c>
      <c r="AH756" s="38">
        <f>AG756</f>
        <v>0.0005447640475640063</v>
      </c>
      <c r="AI756" s="38">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7">
        <f>L691*IF(LEFT(L$38,3)="Yes",IFERROR(INDEX(DPTVal,MATCH($E757,DPTKey,0)),1),1)</f>
        <v>0.0</v>
      </c>
      <c r="M757" s="38">
        <f>L757</f>
        <v>0.0</v>
      </c>
      <c r="N757" s="38">
        <f>M757</f>
        <v>0.0</v>
      </c>
      <c r="O757" s="38">
        <f>N757</f>
        <v>0.0</v>
      </c>
      <c r="P757" s="38">
        <f>O757</f>
        <v>0.0</v>
      </c>
      <c r="Q757" s="38">
        <f>P757</f>
        <v>0.0</v>
      </c>
      <c r="R757" s="38">
        <f>Q757</f>
        <v>0.0</v>
      </c>
      <c r="S757" s="38">
        <f>R757</f>
        <v>0.0</v>
      </c>
      <c r="T757" s="38">
        <f>S757</f>
        <v>0.0</v>
      </c>
      <c r="U757" s="38">
        <f>T757</f>
        <v>0.0</v>
      </c>
      <c r="V757" s="38">
        <f>U757</f>
        <v>0.0</v>
      </c>
      <c r="W757" s="207" t="str">
        <f>IF(X$5=K$5,SUM(Y757:AI757)-SUM(L757:V757),"")</f>
        <v/>
      </c>
      <c r="X757" s="9" t="str">
        <f>LOWER(CtryCode)&amp;".distn."&amp;$A757&amp;IF($B757="","","."&amp;$B757)&amp;IF($C757="","",".dec."&amp;$C757)&amp;"."&amp;X$5</f>
        <v>egy.distn.dpsp.sgr.2</v>
      </c>
      <c r="Y757" s="37">
        <f>Y691*IF(LEFT(Y$38,3)="Yes",IFERROR(INDEX(DPTVal,MATCH($E757,DPTKey,0)),1),1)</f>
        <v>0.001786132507349114</v>
      </c>
      <c r="Z757" s="38">
        <f>Y757</f>
        <v>0.001786132507349114</v>
      </c>
      <c r="AA757" s="38">
        <f>Z757</f>
        <v>0.001786132507349114</v>
      </c>
      <c r="AB757" s="38">
        <f>AA757</f>
        <v>0.001786132507349114</v>
      </c>
      <c r="AC757" s="38">
        <f>AB757</f>
        <v>0.001786132507349114</v>
      </c>
      <c r="AD757" s="38">
        <f>AC757</f>
        <v>0.001786132507349114</v>
      </c>
      <c r="AE757" s="38">
        <f>AD757</f>
        <v>0.001786132507349114</v>
      </c>
      <c r="AF757" s="38">
        <f>AE757</f>
        <v>0.001786132507349114</v>
      </c>
      <c r="AG757" s="38">
        <f>AF757</f>
        <v>0.001786132507349114</v>
      </c>
      <c r="AH757" s="38">
        <f>AG757</f>
        <v>0.001786132507349114</v>
      </c>
      <c r="AI757" s="38">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7">
        <f>L692*IF(LEFT(L$38,3)="Yes",IFERROR(INDEX(DPTVal,MATCH($E758,DPTKey,0)),1),1)</f>
        <v>0.0</v>
      </c>
      <c r="M758" s="38">
        <f>L758</f>
        <v>0.0</v>
      </c>
      <c r="N758" s="38">
        <f>M758</f>
        <v>0.0</v>
      </c>
      <c r="O758" s="38">
        <f>N758</f>
        <v>0.0</v>
      </c>
      <c r="P758" s="38">
        <f>O758</f>
        <v>0.0</v>
      </c>
      <c r="Q758" s="38">
        <f>P758</f>
        <v>0.0</v>
      </c>
      <c r="R758" s="38">
        <f>Q758</f>
        <v>0.0</v>
      </c>
      <c r="S758" s="38">
        <f>R758</f>
        <v>0.0</v>
      </c>
      <c r="T758" s="38">
        <f>S758</f>
        <v>0.0</v>
      </c>
      <c r="U758" s="38">
        <f>T758</f>
        <v>0.0</v>
      </c>
      <c r="V758" s="38">
        <f>U758</f>
        <v>0.0</v>
      </c>
      <c r="W758" s="207" t="str">
        <f>IF(X$5=K$5,SUM(Y758:AI758)-SUM(L758:V758),"")</f>
        <v/>
      </c>
      <c r="X758" s="9" t="str">
        <f>LOWER(CtryCode)&amp;".distn."&amp;$A758&amp;IF($B758="","","."&amp;$B758)&amp;IF($C758="","",".dec."&amp;$C758)&amp;"."&amp;X$5</f>
        <v>egy.distn.dpsp.tex.2</v>
      </c>
      <c r="Y758" s="37">
        <f>Y692*IF(LEFT(Y$38,3)="Yes",IFERROR(INDEX(DPTVal,MATCH($E758,DPTKey,0)),1),1)</f>
        <v>0.0013049835834683275</v>
      </c>
      <c r="Z758" s="38">
        <f>Y758</f>
        <v>0.0013049835834683275</v>
      </c>
      <c r="AA758" s="38">
        <f>Z758</f>
        <v>0.0013049835834683275</v>
      </c>
      <c r="AB758" s="38">
        <f>AA758</f>
        <v>0.0013049835834683275</v>
      </c>
      <c r="AC758" s="38">
        <f>AB758</f>
        <v>0.0013049835834683275</v>
      </c>
      <c r="AD758" s="38">
        <f>AC758</f>
        <v>0.0013049835834683275</v>
      </c>
      <c r="AE758" s="38">
        <f>AD758</f>
        <v>0.0013049835834683275</v>
      </c>
      <c r="AF758" s="38">
        <f>AE758</f>
        <v>0.0013049835834683275</v>
      </c>
      <c r="AG758" s="38">
        <f>AF758</f>
        <v>0.0013049835834683275</v>
      </c>
      <c r="AH758" s="38">
        <f>AG758</f>
        <v>0.0013049835834683275</v>
      </c>
      <c r="AI758" s="38">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7">
        <f>L693*IF(LEFT(L$38,3)="Yes",IFERROR(INDEX(DPTVal,MATCH($E759,DPTKey,0)),1),1)</f>
        <v>0.0</v>
      </c>
      <c r="M759" s="38">
        <f>L759</f>
        <v>0.0</v>
      </c>
      <c r="N759" s="38">
        <f>M759</f>
        <v>0.0</v>
      </c>
      <c r="O759" s="38">
        <f>N759</f>
        <v>0.0</v>
      </c>
      <c r="P759" s="38">
        <f>O759</f>
        <v>0.0</v>
      </c>
      <c r="Q759" s="38">
        <f>P759</f>
        <v>0.0</v>
      </c>
      <c r="R759" s="38">
        <f>Q759</f>
        <v>0.0</v>
      </c>
      <c r="S759" s="38">
        <f>R759</f>
        <v>0.0</v>
      </c>
      <c r="T759" s="38">
        <f>S759</f>
        <v>0.0</v>
      </c>
      <c r="U759" s="38">
        <f>T759</f>
        <v>0.0</v>
      </c>
      <c r="V759" s="38">
        <f>U759</f>
        <v>0.0</v>
      </c>
      <c r="W759" s="207" t="str">
        <f>IF(X$5=K$5,SUM(Y759:AI759)-SUM(L759:V759),"")</f>
        <v/>
      </c>
      <c r="X759" s="9" t="str">
        <f>LOWER(CtryCode)&amp;".distn."&amp;$A759&amp;IF($B759="","","."&amp;$B759)&amp;IF($C759="","",".dec."&amp;$C759)&amp;"."&amp;X$5</f>
        <v>egy.distn.dpsp.trd.2</v>
      </c>
      <c r="Y759" s="37">
        <f>Y693*IF(LEFT(Y$38,3)="Yes",IFERROR(INDEX(DPTVal,MATCH($E759,DPTKey,0)),1),1)</f>
        <v>0.0008563369842381576</v>
      </c>
      <c r="Z759" s="38">
        <f>Y759</f>
        <v>0.0008563369842381576</v>
      </c>
      <c r="AA759" s="38">
        <f>Z759</f>
        <v>0.0008563369842381576</v>
      </c>
      <c r="AB759" s="38">
        <f>AA759</f>
        <v>0.0008563369842381576</v>
      </c>
      <c r="AC759" s="38">
        <f>AB759</f>
        <v>0.0008563369842381576</v>
      </c>
      <c r="AD759" s="38">
        <f>AC759</f>
        <v>0.0008563369842381576</v>
      </c>
      <c r="AE759" s="38">
        <f>AD759</f>
        <v>0.0008563369842381576</v>
      </c>
      <c r="AF759" s="38">
        <f>AE759</f>
        <v>0.0008563369842381576</v>
      </c>
      <c r="AG759" s="38">
        <f>AF759</f>
        <v>0.0008563369842381576</v>
      </c>
      <c r="AH759" s="38">
        <f>AG759</f>
        <v>0.0008563369842381576</v>
      </c>
      <c r="AI759" s="38">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7">
        <f>L694*IF(LEFT(L$38,3)="Yes",IFERROR(INDEX(DPTVal,MATCH($E760,DPTKey,0)),1),1)</f>
        <v>0.0</v>
      </c>
      <c r="M760" s="38">
        <f>L760</f>
        <v>0.0</v>
      </c>
      <c r="N760" s="38">
        <f>M760</f>
        <v>0.0</v>
      </c>
      <c r="O760" s="38">
        <f>N760</f>
        <v>0.0</v>
      </c>
      <c r="P760" s="38">
        <f>O760</f>
        <v>0.0</v>
      </c>
      <c r="Q760" s="38">
        <f>P760</f>
        <v>0.0</v>
      </c>
      <c r="R760" s="38">
        <f>Q760</f>
        <v>0.0</v>
      </c>
      <c r="S760" s="38">
        <f>R760</f>
        <v>0.0</v>
      </c>
      <c r="T760" s="38">
        <f>S760</f>
        <v>0.0</v>
      </c>
      <c r="U760" s="38">
        <f>T760</f>
        <v>0.0</v>
      </c>
      <c r="V760" s="38">
        <f>U760</f>
        <v>0.0</v>
      </c>
      <c r="W760" s="207" t="str">
        <f>IF(X$5=K$5,SUM(Y760:AI760)-SUM(L760:V760),"")</f>
        <v/>
      </c>
      <c r="X760" s="9" t="str">
        <f>LOWER(CtryCode)&amp;".distn."&amp;$A760&amp;IF($B760="","","."&amp;$B760)&amp;IF($C760="","",".dec."&amp;$C760)&amp;"."&amp;X$5</f>
        <v>egy.distn.dpsp.v_f.2</v>
      </c>
      <c r="Y760" s="37">
        <f>Y694*IF(LEFT(Y$38,3)="Yes",IFERROR(INDEX(DPTVal,MATCH($E760,DPTKey,0)),1),1)</f>
        <v>0.0009057953860309102</v>
      </c>
      <c r="Z760" s="38">
        <f>Y760</f>
        <v>0.0009057953860309102</v>
      </c>
      <c r="AA760" s="38">
        <f>Z760</f>
        <v>0.0009057953860309102</v>
      </c>
      <c r="AB760" s="38">
        <f>AA760</f>
        <v>0.0009057953860309102</v>
      </c>
      <c r="AC760" s="38">
        <f>AB760</f>
        <v>0.0009057953860309102</v>
      </c>
      <c r="AD760" s="38">
        <f>AC760</f>
        <v>0.0009057953860309102</v>
      </c>
      <c r="AE760" s="38">
        <f>AD760</f>
        <v>0.0009057953860309102</v>
      </c>
      <c r="AF760" s="38">
        <f>AE760</f>
        <v>0.0009057953860309102</v>
      </c>
      <c r="AG760" s="38">
        <f>AF760</f>
        <v>0.0009057953860309102</v>
      </c>
      <c r="AH760" s="38">
        <f>AG760</f>
        <v>0.0009057953860309102</v>
      </c>
      <c r="AI760" s="38">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7">
        <f>L695*IF(LEFT(L$38,3)="Yes",IFERROR(INDEX(DPTVal,MATCH($E761,DPTKey,0)),1),1)</f>
        <v>0.0</v>
      </c>
      <c r="M761" s="38">
        <f>L761</f>
        <v>0.0</v>
      </c>
      <c r="N761" s="38">
        <f>M761</f>
        <v>0.0</v>
      </c>
      <c r="O761" s="38">
        <f>N761</f>
        <v>0.0</v>
      </c>
      <c r="P761" s="38">
        <f>O761</f>
        <v>0.0</v>
      </c>
      <c r="Q761" s="38">
        <f>P761</f>
        <v>0.0</v>
      </c>
      <c r="R761" s="38">
        <f>Q761</f>
        <v>0.0</v>
      </c>
      <c r="S761" s="38">
        <f>R761</f>
        <v>0.0</v>
      </c>
      <c r="T761" s="38">
        <f>S761</f>
        <v>0.0</v>
      </c>
      <c r="U761" s="38">
        <f>T761</f>
        <v>0.0</v>
      </c>
      <c r="V761" s="38">
        <f>U761</f>
        <v>0.0</v>
      </c>
      <c r="W761" s="207" t="str">
        <f>IF(X$5=K$5,SUM(Y761:AI761)-SUM(L761:V761),"")</f>
        <v/>
      </c>
      <c r="X761" s="9" t="str">
        <f>LOWER(CtryCode)&amp;".distn."&amp;$A761&amp;IF($B761="","","."&amp;$B761)&amp;IF($C761="","",".dec."&amp;$C761)&amp;"."&amp;X$5</f>
        <v>egy.distn.dpsp.vol.2</v>
      </c>
      <c r="Y761" s="37">
        <f>Y695*IF(LEFT(Y$38,3)="Yes",IFERROR(INDEX(DPTVal,MATCH($E761,DPTKey,0)),1),1)</f>
        <v>0.0008942540323245212</v>
      </c>
      <c r="Z761" s="38">
        <f>Y761</f>
        <v>0.0008942540323245212</v>
      </c>
      <c r="AA761" s="38">
        <f>Z761</f>
        <v>0.0008942540323245212</v>
      </c>
      <c r="AB761" s="38">
        <f>AA761</f>
        <v>0.0008942540323245212</v>
      </c>
      <c r="AC761" s="38">
        <f>AB761</f>
        <v>0.0008942540323245212</v>
      </c>
      <c r="AD761" s="38">
        <f>AC761</f>
        <v>0.0008942540323245212</v>
      </c>
      <c r="AE761" s="38">
        <f>AD761</f>
        <v>0.0008942540323245212</v>
      </c>
      <c r="AF761" s="38">
        <f>AE761</f>
        <v>0.0008942540323245212</v>
      </c>
      <c r="AG761" s="38">
        <f>AF761</f>
        <v>0.0008942540323245212</v>
      </c>
      <c r="AH761" s="38">
        <f>AG761</f>
        <v>0.0008942540323245212</v>
      </c>
      <c r="AI761" s="38">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7">
        <f>L696*IF(LEFT(L$38,3)="Yes",IFERROR(INDEX(DPTVal,MATCH($E762,DPTKey,0)),1),1)</f>
        <v>0.0</v>
      </c>
      <c r="M762" s="38">
        <f>L762</f>
        <v>0.0</v>
      </c>
      <c r="N762" s="38">
        <f>M762</f>
        <v>0.0</v>
      </c>
      <c r="O762" s="38">
        <f>N762</f>
        <v>0.0</v>
      </c>
      <c r="P762" s="38">
        <f>O762</f>
        <v>0.0</v>
      </c>
      <c r="Q762" s="38">
        <f>P762</f>
        <v>0.0</v>
      </c>
      <c r="R762" s="38">
        <f>Q762</f>
        <v>0.0</v>
      </c>
      <c r="S762" s="38">
        <f>R762</f>
        <v>0.0</v>
      </c>
      <c r="T762" s="38">
        <f>S762</f>
        <v>0.0</v>
      </c>
      <c r="U762" s="38">
        <f>T762</f>
        <v>0.0</v>
      </c>
      <c r="V762" s="38">
        <f>U762</f>
        <v>0.0</v>
      </c>
      <c r="W762" s="207" t="str">
        <f>IF(X$5=K$5,SUM(Y762:AI762)-SUM(L762:V762),"")</f>
        <v/>
      </c>
      <c r="X762" s="9" t="str">
        <f>LOWER(CtryCode)&amp;".distn."&amp;$A762&amp;IF($B762="","","."&amp;$B762)&amp;IF($C762="","",".dec."&amp;$C762)&amp;"."&amp;X$5</f>
        <v>egy.distn.dpsp.wap.2</v>
      </c>
      <c r="Y762" s="37">
        <f>Y696*IF(LEFT(Y$38,3)="Yes",IFERROR(INDEX(DPTVal,MATCH($E762,DPTKey,0)),1),1)</f>
        <v>0.001110826539143088</v>
      </c>
      <c r="Z762" s="38">
        <f>Y762</f>
        <v>0.001110826539143088</v>
      </c>
      <c r="AA762" s="38">
        <f>Z762</f>
        <v>0.001110826539143088</v>
      </c>
      <c r="AB762" s="38">
        <f>AA762</f>
        <v>0.001110826539143088</v>
      </c>
      <c r="AC762" s="38">
        <f>AB762</f>
        <v>0.001110826539143088</v>
      </c>
      <c r="AD762" s="38">
        <f>AC762</f>
        <v>0.001110826539143088</v>
      </c>
      <c r="AE762" s="38">
        <f>AD762</f>
        <v>0.001110826539143088</v>
      </c>
      <c r="AF762" s="38">
        <f>AE762</f>
        <v>0.001110826539143088</v>
      </c>
      <c r="AG762" s="38">
        <f>AF762</f>
        <v>0.001110826539143088</v>
      </c>
      <c r="AH762" s="38">
        <f>AG762</f>
        <v>0.001110826539143088</v>
      </c>
      <c r="AI762" s="38">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7">
        <f>L697*IF(LEFT(L$38,3)="Yes",IFERROR(INDEX(DPTVal,MATCH($E763,DPTKey,0)),1),1)</f>
        <v>0.0</v>
      </c>
      <c r="M763" s="38">
        <f>L763</f>
        <v>0.0</v>
      </c>
      <c r="N763" s="38">
        <f>M763</f>
        <v>0.0</v>
      </c>
      <c r="O763" s="38">
        <f>N763</f>
        <v>0.0</v>
      </c>
      <c r="P763" s="38">
        <f>O763</f>
        <v>0.0</v>
      </c>
      <c r="Q763" s="38">
        <f>P763</f>
        <v>0.0</v>
      </c>
      <c r="R763" s="38">
        <f>Q763</f>
        <v>0.0</v>
      </c>
      <c r="S763" s="38">
        <f>R763</f>
        <v>0.0</v>
      </c>
      <c r="T763" s="38">
        <f>S763</f>
        <v>0.0</v>
      </c>
      <c r="U763" s="38">
        <f>T763</f>
        <v>0.0</v>
      </c>
      <c r="V763" s="38">
        <f>U763</f>
        <v>0.0</v>
      </c>
      <c r="W763" s="207" t="str">
        <f>IF(X$5=K$5,SUM(Y763:AI763)-SUM(L763:V763),"")</f>
        <v/>
      </c>
      <c r="X763" s="9" t="str">
        <f>LOWER(CtryCode)&amp;".distn."&amp;$A763&amp;IF($B763="","","."&amp;$B763)&amp;IF($C763="","",".dec."&amp;$C763)&amp;"."&amp;X$5</f>
        <v>egy.distn.dpsp.whs.2</v>
      </c>
      <c r="Y763" s="37">
        <f>Y697*IF(LEFT(Y$38,3)="Yes",IFERROR(INDEX(DPTVal,MATCH($E763,DPTKey,0)),1),1)</f>
        <v>0.0011002082462622147</v>
      </c>
      <c r="Z763" s="38">
        <f>Y763</f>
        <v>0.0011002082462622147</v>
      </c>
      <c r="AA763" s="38">
        <f>Z763</f>
        <v>0.0011002082462622147</v>
      </c>
      <c r="AB763" s="38">
        <f>AA763</f>
        <v>0.0011002082462622147</v>
      </c>
      <c r="AC763" s="38">
        <f>AB763</f>
        <v>0.0011002082462622147</v>
      </c>
      <c r="AD763" s="38">
        <f>AC763</f>
        <v>0.0011002082462622147</v>
      </c>
      <c r="AE763" s="38">
        <f>AD763</f>
        <v>0.0011002082462622147</v>
      </c>
      <c r="AF763" s="38">
        <f>AE763</f>
        <v>0.0011002082462622147</v>
      </c>
      <c r="AG763" s="38">
        <f>AF763</f>
        <v>0.0011002082462622147</v>
      </c>
      <c r="AH763" s="38">
        <f>AG763</f>
        <v>0.0011002082462622147</v>
      </c>
      <c r="AI763" s="38">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7">
        <f>L698*IF(LEFT(L$38,3)="Yes",IFERROR(INDEX(DPTVal,MATCH($E764,DPTKey,0)),1),1)</f>
        <v>0.0</v>
      </c>
      <c r="M764" s="38">
        <f>L764</f>
        <v>0.0</v>
      </c>
      <c r="N764" s="38">
        <f>M764</f>
        <v>0.0</v>
      </c>
      <c r="O764" s="38">
        <f>N764</f>
        <v>0.0</v>
      </c>
      <c r="P764" s="38">
        <f>O764</f>
        <v>0.0</v>
      </c>
      <c r="Q764" s="38">
        <f>P764</f>
        <v>0.0</v>
      </c>
      <c r="R764" s="38">
        <f>Q764</f>
        <v>0.0</v>
      </c>
      <c r="S764" s="38">
        <f>R764</f>
        <v>0.0</v>
      </c>
      <c r="T764" s="38">
        <f>S764</f>
        <v>0.0</v>
      </c>
      <c r="U764" s="38">
        <f>T764</f>
        <v>0.0</v>
      </c>
      <c r="V764" s="38">
        <f>U764</f>
        <v>0.0</v>
      </c>
      <c r="W764" s="207" t="str">
        <f>IF(X$5=K$5,SUM(Y764:AI764)-SUM(L764:V764),"")</f>
        <v/>
      </c>
      <c r="X764" s="9" t="str">
        <f>LOWER(CtryCode)&amp;".distn."&amp;$A764&amp;IF($B764="","","."&amp;$B764)&amp;IF($C764="","",".dec."&amp;$C764)&amp;"."&amp;X$5</f>
        <v>egy.distn.dpsp.wht.2</v>
      </c>
      <c r="Y764" s="37">
        <f>Y698*IF(LEFT(Y$38,3)="Yes",IFERROR(INDEX(DPTVal,MATCH($E764,DPTKey,0)),1),1)</f>
        <v>0.001602632182281869</v>
      </c>
      <c r="Z764" s="38">
        <f>Y764</f>
        <v>0.001602632182281869</v>
      </c>
      <c r="AA764" s="38">
        <f>Z764</f>
        <v>0.001602632182281869</v>
      </c>
      <c r="AB764" s="38">
        <f>AA764</f>
        <v>0.001602632182281869</v>
      </c>
      <c r="AC764" s="38">
        <f>AB764</f>
        <v>0.001602632182281869</v>
      </c>
      <c r="AD764" s="38">
        <f>AC764</f>
        <v>0.001602632182281869</v>
      </c>
      <c r="AE764" s="38">
        <f>AD764</f>
        <v>0.001602632182281869</v>
      </c>
      <c r="AF764" s="38">
        <f>AE764</f>
        <v>0.001602632182281869</v>
      </c>
      <c r="AG764" s="38">
        <f>AF764</f>
        <v>0.001602632182281869</v>
      </c>
      <c r="AH764" s="38">
        <f>AG764</f>
        <v>0.001602632182281869</v>
      </c>
      <c r="AI764" s="38">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7">
        <f>L699*IF(LEFT(L$38,3)="Yes",IFERROR(INDEX(DPTVal,MATCH($E765,DPTKey,0)),1),1)</f>
        <v>0.0</v>
      </c>
      <c r="M765" s="38">
        <f>L765</f>
        <v>0.0</v>
      </c>
      <c r="N765" s="38">
        <f>M765</f>
        <v>0.0</v>
      </c>
      <c r="O765" s="38">
        <f>N765</f>
        <v>0.0</v>
      </c>
      <c r="P765" s="38">
        <f>O765</f>
        <v>0.0</v>
      </c>
      <c r="Q765" s="38">
        <f>P765</f>
        <v>0.0</v>
      </c>
      <c r="R765" s="38">
        <f>Q765</f>
        <v>0.0</v>
      </c>
      <c r="S765" s="38">
        <f>R765</f>
        <v>0.0</v>
      </c>
      <c r="T765" s="38">
        <f>S765</f>
        <v>0.0</v>
      </c>
      <c r="U765" s="38">
        <f>T765</f>
        <v>0.0</v>
      </c>
      <c r="V765" s="38">
        <f>U765</f>
        <v>0.0</v>
      </c>
      <c r="W765" s="207" t="str">
        <f>IF(X$5=K$5,SUM(Y765:AI765)-SUM(L765:V765),"")</f>
        <v/>
      </c>
      <c r="X765" s="9" t="str">
        <f>LOWER(CtryCode)&amp;".distn."&amp;$A765&amp;IF($B765="","","."&amp;$B765)&amp;IF($C765="","",".dec."&amp;$C765)&amp;"."&amp;X$5</f>
        <v>egy.distn.dpsp.wol.2</v>
      </c>
      <c r="Y765" s="37">
        <f>Y699*IF(LEFT(Y$38,3)="Yes",IFERROR(INDEX(DPTVal,MATCH($E765,DPTKey,0)),1),1)</f>
        <v>0.0022531691122356402</v>
      </c>
      <c r="Z765" s="38">
        <f>Y765</f>
        <v>0.0022531691122356402</v>
      </c>
      <c r="AA765" s="38">
        <f>Z765</f>
        <v>0.0022531691122356402</v>
      </c>
      <c r="AB765" s="38">
        <f>AA765</f>
        <v>0.0022531691122356402</v>
      </c>
      <c r="AC765" s="38">
        <f>AB765</f>
        <v>0.0022531691122356402</v>
      </c>
      <c r="AD765" s="38">
        <f>AC765</f>
        <v>0.0022531691122356402</v>
      </c>
      <c r="AE765" s="38">
        <f>AD765</f>
        <v>0.0022531691122356402</v>
      </c>
      <c r="AF765" s="38">
        <f>AE765</f>
        <v>0.0022531691122356402</v>
      </c>
      <c r="AG765" s="38">
        <f>AF765</f>
        <v>0.0022531691122356402</v>
      </c>
      <c r="AH765" s="38">
        <f>AG765</f>
        <v>0.0022531691122356402</v>
      </c>
      <c r="AI765" s="38">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7">
        <f>L700*IF(LEFT(L$38,3)="Yes",IFERROR(INDEX(DPTVal,MATCH($E766,DPTKey,0)),1),1)</f>
        <v>0.0</v>
      </c>
      <c r="M766" s="38">
        <f>L766</f>
        <v>0.0</v>
      </c>
      <c r="N766" s="38">
        <f>M766</f>
        <v>0.0</v>
      </c>
      <c r="O766" s="38">
        <f>N766</f>
        <v>0.0</v>
      </c>
      <c r="P766" s="38">
        <f>O766</f>
        <v>0.0</v>
      </c>
      <c r="Q766" s="38">
        <f>P766</f>
        <v>0.0</v>
      </c>
      <c r="R766" s="38">
        <f>Q766</f>
        <v>0.0</v>
      </c>
      <c r="S766" s="38">
        <f>R766</f>
        <v>0.0</v>
      </c>
      <c r="T766" s="38">
        <f>S766</f>
        <v>0.0</v>
      </c>
      <c r="U766" s="38">
        <f>T766</f>
        <v>0.0</v>
      </c>
      <c r="V766" s="38">
        <f>U766</f>
        <v>0.0</v>
      </c>
      <c r="W766" s="207" t="str">
        <f>IF(X$5=K$5,SUM(Y766:AI766)-SUM(L766:V766),"")</f>
        <v/>
      </c>
      <c r="X766" s="9" t="str">
        <f>LOWER(CtryCode)&amp;".distn."&amp;$A766&amp;IF($B766="","","."&amp;$B766)&amp;IF($C766="","",".dec."&amp;$C766)&amp;"."&amp;X$5</f>
        <v>egy.distn.dpsp.wtp.2</v>
      </c>
      <c r="Y766" s="37">
        <f>Y700*IF(LEFT(Y$38,3)="Yes",IFERROR(INDEX(DPTVal,MATCH($E766,DPTKey,0)),1),1)</f>
        <v>0.0069593706366506474</v>
      </c>
      <c r="Z766" s="38">
        <f>Y766</f>
        <v>0.0069593706366506474</v>
      </c>
      <c r="AA766" s="38">
        <f>Z766</f>
        <v>0.0069593706366506474</v>
      </c>
      <c r="AB766" s="38">
        <f>AA766</f>
        <v>0.0069593706366506474</v>
      </c>
      <c r="AC766" s="38">
        <f>AB766</f>
        <v>0.0069593706366506474</v>
      </c>
      <c r="AD766" s="38">
        <f>AC766</f>
        <v>0.0069593706366506474</v>
      </c>
      <c r="AE766" s="38">
        <f>AD766</f>
        <v>0.0069593706366506474</v>
      </c>
      <c r="AF766" s="38">
        <f>AE766</f>
        <v>0.0069593706366506474</v>
      </c>
      <c r="AG766" s="38">
        <f>AF766</f>
        <v>0.0069593706366506474</v>
      </c>
      <c r="AH766" s="38">
        <f>AG766</f>
        <v>0.0069593706366506474</v>
      </c>
      <c r="AI766" s="38">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7">
        <f>L701*IF(LEFT(L$38,3)="Yes",IFERROR(INDEX(DPTVal,MATCH($E767,DPTKey,0)),1),1)</f>
        <v>0.0</v>
      </c>
      <c r="M767" s="38">
        <f>L767</f>
        <v>0.0</v>
      </c>
      <c r="N767" s="38">
        <f>M767</f>
        <v>0.0</v>
      </c>
      <c r="O767" s="38">
        <f>N767</f>
        <v>0.0</v>
      </c>
      <c r="P767" s="38">
        <f>O767</f>
        <v>0.0</v>
      </c>
      <c r="Q767" s="38">
        <f>P767</f>
        <v>0.0</v>
      </c>
      <c r="R767" s="38">
        <f>Q767</f>
        <v>0.0</v>
      </c>
      <c r="S767" s="38">
        <f>R767</f>
        <v>0.0</v>
      </c>
      <c r="T767" s="38">
        <f>S767</f>
        <v>0.0</v>
      </c>
      <c r="U767" s="38">
        <f>T767</f>
        <v>0.0</v>
      </c>
      <c r="V767" s="38">
        <f>U767</f>
        <v>0.0</v>
      </c>
      <c r="W767" s="207" t="str">
        <f>IF(X$5=K$5,SUM(Y767:AI767)-SUM(L767:V767),"")</f>
        <v/>
      </c>
      <c r="X767" s="9" t="str">
        <f>LOWER(CtryCode)&amp;".distn."&amp;$A767&amp;IF($B767="","","."&amp;$B767)&amp;IF($C767="","",".dec."&amp;$C767)&amp;"."&amp;X$5</f>
        <v>egy.distn.dpsp.wtr.2</v>
      </c>
      <c r="Y767" s="37">
        <f>Y701*IF(LEFT(Y$38,3)="Yes",IFERROR(INDEX(DPTVal,MATCH($E767,DPTKey,0)),1),1)</f>
        <v>0.0026715955572220976</v>
      </c>
      <c r="Z767" s="38">
        <f>Y767</f>
        <v>0.0026715955572220976</v>
      </c>
      <c r="AA767" s="38">
        <f>Z767</f>
        <v>0.0026715955572220976</v>
      </c>
      <c r="AB767" s="38">
        <f>AA767</f>
        <v>0.0026715955572220976</v>
      </c>
      <c r="AC767" s="38">
        <f>AB767</f>
        <v>0.0026715955572220976</v>
      </c>
      <c r="AD767" s="38">
        <f>AC767</f>
        <v>0.0026715955572220976</v>
      </c>
      <c r="AE767" s="38">
        <f>AD767</f>
        <v>0.0026715955572220976</v>
      </c>
      <c r="AF767" s="38">
        <f>AE767</f>
        <v>0.0026715955572220976</v>
      </c>
      <c r="AG767" s="38">
        <f>AF767</f>
        <v>0.0026715955572220976</v>
      </c>
      <c r="AH767" s="38">
        <f>AG767</f>
        <v>0.0026715955572220976</v>
      </c>
      <c r="AI767" s="38">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7"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7"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7"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7"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7"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7"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7"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7"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7"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7"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7"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7"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7"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7"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7"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7"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7"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7"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7"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7"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7"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7"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7"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7"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7"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7"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7"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7"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7"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7"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7"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7"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7"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7"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7"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7"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7"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7"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7"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7"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7"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7"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7"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7"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7"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7"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7"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7"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7"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7"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7"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7"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7"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7"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7"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7"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7"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7"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7"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7"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7"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7"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7"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7"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7"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7"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7"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7"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7"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7"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7"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7"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7"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7"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7"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7"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7"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7"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7"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7"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7"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7"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7"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7"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7"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7"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7"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7"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7"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7"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7"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7"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7"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7"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7"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7"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7"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7"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7"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7"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7"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7"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7"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7"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7">
        <f>INDEX(L$704:L$767,MATCH($D876,L$770:L$833,0))</f>
        <v>0.0</v>
      </c>
      <c r="M876" s="38">
        <f>L876</f>
        <v>0.0</v>
      </c>
      <c r="N876" s="38">
        <f>M876</f>
        <v>0.0</v>
      </c>
      <c r="O876" s="38">
        <f>N876</f>
        <v>0.0</v>
      </c>
      <c r="P876" s="38">
        <f>O876</f>
        <v>0.0</v>
      </c>
      <c r="Q876" s="38">
        <f>P876</f>
        <v>0.0</v>
      </c>
      <c r="R876" s="38">
        <f>Q876</f>
        <v>0.0</v>
      </c>
      <c r="S876" s="38">
        <f>R876</f>
        <v>0.0</v>
      </c>
      <c r="T876" s="38">
        <f>S876</f>
        <v>0.0</v>
      </c>
      <c r="U876" s="38">
        <f>T876</f>
        <v>0.0</v>
      </c>
      <c r="V876" s="38">
        <f>U876</f>
        <v>0.0</v>
      </c>
      <c r="W876" s="207" t="str">
        <f>IF(X$5=K$5,SUM(Y876:AI876)-SUM(L876:V876),"")</f>
        <v/>
      </c>
      <c r="X876" s="9" t="str">
        <f>LOWER(CtryCode)&amp;".distn."&amp;$A876&amp;IF($B876="","","."&amp;$B876)&amp;IF($C876="","",".dec."&amp;$C876)&amp;"."&amp;X$5</f>
        <v>egy.distn.rkp.r1.2</v>
      </c>
      <c r="Y876" s="37">
        <f>INDEX(Y$704:Y$767,MATCH($D876,Y$770:Y$833,0))</f>
        <v>0.007945517124091769</v>
      </c>
      <c r="Z876" s="38">
        <f>Y876</f>
        <v>0.007945517124091769</v>
      </c>
      <c r="AA876" s="38">
        <f>Z876</f>
        <v>0.007945517124091769</v>
      </c>
      <c r="AB876" s="38">
        <f>AA876</f>
        <v>0.007945517124091769</v>
      </c>
      <c r="AC876" s="38">
        <f>AB876</f>
        <v>0.007945517124091769</v>
      </c>
      <c r="AD876" s="38">
        <f>AC876</f>
        <v>0.007945517124091769</v>
      </c>
      <c r="AE876" s="38">
        <f>AD876</f>
        <v>0.007945517124091769</v>
      </c>
      <c r="AF876" s="38">
        <f>AE876</f>
        <v>0.007945517124091769</v>
      </c>
      <c r="AG876" s="38">
        <f>AF876</f>
        <v>0.007945517124091769</v>
      </c>
      <c r="AH876" s="38">
        <f>AG876</f>
        <v>0.007945517124091769</v>
      </c>
      <c r="AI876" s="38">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7">
        <f>INDEX(L$704:L$767,MATCH($D877,L$770:L$833,0))</f>
        <v>0.0</v>
      </c>
      <c r="M877" s="38">
        <f>L877</f>
        <v>0.0</v>
      </c>
      <c r="N877" s="38">
        <f>M877</f>
        <v>0.0</v>
      </c>
      <c r="O877" s="38">
        <f>N877</f>
        <v>0.0</v>
      </c>
      <c r="P877" s="38">
        <f>O877</f>
        <v>0.0</v>
      </c>
      <c r="Q877" s="38">
        <f>P877</f>
        <v>0.0</v>
      </c>
      <c r="R877" s="38">
        <f>Q877</f>
        <v>0.0</v>
      </c>
      <c r="S877" s="38">
        <f>R877</f>
        <v>0.0</v>
      </c>
      <c r="T877" s="38">
        <f>S877</f>
        <v>0.0</v>
      </c>
      <c r="U877" s="38">
        <f>T877</f>
        <v>0.0</v>
      </c>
      <c r="V877" s="38">
        <f>U877</f>
        <v>0.0</v>
      </c>
      <c r="W877" s="207" t="str">
        <f>IF(X$5=K$5,SUM(Y877:AI877)-SUM(L877:V877),"")</f>
        <v/>
      </c>
      <c r="X877" s="9" t="str">
        <f>LOWER(CtryCode)&amp;".distn."&amp;$A877&amp;IF($B877="","","."&amp;$B877)&amp;IF($C877="","",".dec."&amp;$C877)&amp;"."&amp;X$5</f>
        <v>egy.distn.rkp.r2.2</v>
      </c>
      <c r="Y877" s="37">
        <f>INDEX(Y$704:Y$767,MATCH($D877,Y$770:Y$833,0))</f>
        <v>0.007208253614210871</v>
      </c>
      <c r="Z877" s="38">
        <f>Y877</f>
        <v>0.007208253614210871</v>
      </c>
      <c r="AA877" s="38">
        <f>Z877</f>
        <v>0.007208253614210871</v>
      </c>
      <c r="AB877" s="38">
        <f>AA877</f>
        <v>0.007208253614210871</v>
      </c>
      <c r="AC877" s="38">
        <f>AB877</f>
        <v>0.007208253614210871</v>
      </c>
      <c r="AD877" s="38">
        <f>AC877</f>
        <v>0.007208253614210871</v>
      </c>
      <c r="AE877" s="38">
        <f>AD877</f>
        <v>0.007208253614210871</v>
      </c>
      <c r="AF877" s="38">
        <f>AE877</f>
        <v>0.007208253614210871</v>
      </c>
      <c r="AG877" s="38">
        <f>AF877</f>
        <v>0.007208253614210871</v>
      </c>
      <c r="AH877" s="38">
        <f>AG877</f>
        <v>0.007208253614210871</v>
      </c>
      <c r="AI877" s="38">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7">
        <f>INDEX(L$704:L$767,MATCH($D878,L$770:L$833,0))</f>
        <v>0.0</v>
      </c>
      <c r="M878" s="38">
        <f>L878</f>
        <v>0.0</v>
      </c>
      <c r="N878" s="38">
        <f>M878</f>
        <v>0.0</v>
      </c>
      <c r="O878" s="38">
        <f>N878</f>
        <v>0.0</v>
      </c>
      <c r="P878" s="38">
        <f>O878</f>
        <v>0.0</v>
      </c>
      <c r="Q878" s="38">
        <f>P878</f>
        <v>0.0</v>
      </c>
      <c r="R878" s="38">
        <f>Q878</f>
        <v>0.0</v>
      </c>
      <c r="S878" s="38">
        <f>R878</f>
        <v>0.0</v>
      </c>
      <c r="T878" s="38">
        <f>S878</f>
        <v>0.0</v>
      </c>
      <c r="U878" s="38">
        <f>T878</f>
        <v>0.0</v>
      </c>
      <c r="V878" s="38">
        <f>U878</f>
        <v>0.0</v>
      </c>
      <c r="W878" s="207" t="str">
        <f>IF(X$5=K$5,SUM(Y878:AI878)-SUM(L878:V878),"")</f>
        <v/>
      </c>
      <c r="X878" s="9" t="str">
        <f>LOWER(CtryCode)&amp;".distn."&amp;$A878&amp;IF($B878="","","."&amp;$B878)&amp;IF($C878="","",".dec."&amp;$C878)&amp;"."&amp;X$5</f>
        <v>egy.distn.rkp.r3.2</v>
      </c>
      <c r="Y878" s="37">
        <f>INDEX(Y$704:Y$767,MATCH($D878,Y$770:Y$833,0))</f>
        <v>0.0069593706366506474</v>
      </c>
      <c r="Z878" s="38">
        <f>Y878</f>
        <v>0.0069593706366506474</v>
      </c>
      <c r="AA878" s="38">
        <f>Z878</f>
        <v>0.0069593706366506474</v>
      </c>
      <c r="AB878" s="38">
        <f>AA878</f>
        <v>0.0069593706366506474</v>
      </c>
      <c r="AC878" s="38">
        <f>AB878</f>
        <v>0.0069593706366506474</v>
      </c>
      <c r="AD878" s="38">
        <f>AC878</f>
        <v>0.0069593706366506474</v>
      </c>
      <c r="AE878" s="38">
        <f>AD878</f>
        <v>0.0069593706366506474</v>
      </c>
      <c r="AF878" s="38">
        <f>AE878</f>
        <v>0.0069593706366506474</v>
      </c>
      <c r="AG878" s="38">
        <f>AF878</f>
        <v>0.0069593706366506474</v>
      </c>
      <c r="AH878" s="38">
        <f>AG878</f>
        <v>0.0069593706366506474</v>
      </c>
      <c r="AI878" s="38">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7">
        <f>INDEX(L$704:L$767,MATCH($D879,L$770:L$833,0))</f>
        <v>0.0</v>
      </c>
      <c r="M879" s="38">
        <f>L879</f>
        <v>0.0</v>
      </c>
      <c r="N879" s="38">
        <f>M879</f>
        <v>0.0</v>
      </c>
      <c r="O879" s="38">
        <f>N879</f>
        <v>0.0</v>
      </c>
      <c r="P879" s="38">
        <f>O879</f>
        <v>0.0</v>
      </c>
      <c r="Q879" s="38">
        <f>P879</f>
        <v>0.0</v>
      </c>
      <c r="R879" s="38">
        <f>Q879</f>
        <v>0.0</v>
      </c>
      <c r="S879" s="38">
        <f>R879</f>
        <v>0.0</v>
      </c>
      <c r="T879" s="38">
        <f>S879</f>
        <v>0.0</v>
      </c>
      <c r="U879" s="38">
        <f>T879</f>
        <v>0.0</v>
      </c>
      <c r="V879" s="38">
        <f>U879</f>
        <v>0.0</v>
      </c>
      <c r="W879" s="207" t="str">
        <f>IF(X$5=K$5,SUM(Y879:AI879)-SUM(L879:V879),"")</f>
        <v/>
      </c>
      <c r="X879" s="9" t="str">
        <f>LOWER(CtryCode)&amp;".distn."&amp;$A879&amp;IF($B879="","","."&amp;$B879)&amp;IF($C879="","",".dec."&amp;$C879)&amp;"."&amp;X$5</f>
        <v>egy.distn.rkp.r4.2</v>
      </c>
      <c r="Y879" s="37">
        <f>INDEX(Y$704:Y$767,MATCH($D879,Y$770:Y$833,0))</f>
        <v>0.00634222332438569</v>
      </c>
      <c r="Z879" s="38">
        <f>Y879</f>
        <v>0.00634222332438569</v>
      </c>
      <c r="AA879" s="38">
        <f>Z879</f>
        <v>0.00634222332438569</v>
      </c>
      <c r="AB879" s="38">
        <f>AA879</f>
        <v>0.00634222332438569</v>
      </c>
      <c r="AC879" s="38">
        <f>AB879</f>
        <v>0.00634222332438569</v>
      </c>
      <c r="AD879" s="38">
        <f>AC879</f>
        <v>0.00634222332438569</v>
      </c>
      <c r="AE879" s="38">
        <f>AD879</f>
        <v>0.00634222332438569</v>
      </c>
      <c r="AF879" s="38">
        <f>AE879</f>
        <v>0.00634222332438569</v>
      </c>
      <c r="AG879" s="38">
        <f>AF879</f>
        <v>0.00634222332438569</v>
      </c>
      <c r="AH879" s="38">
        <f>AG879</f>
        <v>0.00634222332438569</v>
      </c>
      <c r="AI879" s="38">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7">
        <f>INDEX(L$704:L$767,MATCH($D880,L$770:L$833,0))</f>
        <v>0.0</v>
      </c>
      <c r="M880" s="38">
        <f>L880</f>
        <v>0.0</v>
      </c>
      <c r="N880" s="38">
        <f>M880</f>
        <v>0.0</v>
      </c>
      <c r="O880" s="38">
        <f>N880</f>
        <v>0.0</v>
      </c>
      <c r="P880" s="38">
        <f>O880</f>
        <v>0.0</v>
      </c>
      <c r="Q880" s="38">
        <f>P880</f>
        <v>0.0</v>
      </c>
      <c r="R880" s="38">
        <f>Q880</f>
        <v>0.0</v>
      </c>
      <c r="S880" s="38">
        <f>R880</f>
        <v>0.0</v>
      </c>
      <c r="T880" s="38">
        <f>S880</f>
        <v>0.0</v>
      </c>
      <c r="U880" s="38">
        <f>T880</f>
        <v>0.0</v>
      </c>
      <c r="V880" s="38">
        <f>U880</f>
        <v>0.0</v>
      </c>
      <c r="W880" s="207" t="str">
        <f>IF(X$5=K$5,SUM(Y880:AI880)-SUM(L880:V880),"")</f>
        <v/>
      </c>
      <c r="X880" s="9" t="str">
        <f>LOWER(CtryCode)&amp;".distn."&amp;$A880&amp;IF($B880="","","."&amp;$B880)&amp;IF($C880="","",".dec."&amp;$C880)&amp;"."&amp;X$5</f>
        <v>egy.distn.rkp.r5.2</v>
      </c>
      <c r="Y880" s="37">
        <f>INDEX(Y$704:Y$767,MATCH($D880,Y$770:Y$833,0))</f>
        <v>0.00595874522493562</v>
      </c>
      <c r="Z880" s="38">
        <f>Y880</f>
        <v>0.00595874522493562</v>
      </c>
      <c r="AA880" s="38">
        <f>Z880</f>
        <v>0.00595874522493562</v>
      </c>
      <c r="AB880" s="38">
        <f>AA880</f>
        <v>0.00595874522493562</v>
      </c>
      <c r="AC880" s="38">
        <f>AB880</f>
        <v>0.00595874522493562</v>
      </c>
      <c r="AD880" s="38">
        <f>AC880</f>
        <v>0.00595874522493562</v>
      </c>
      <c r="AE880" s="38">
        <f>AD880</f>
        <v>0.00595874522493562</v>
      </c>
      <c r="AF880" s="38">
        <f>AE880</f>
        <v>0.00595874522493562</v>
      </c>
      <c r="AG880" s="38">
        <f>AF880</f>
        <v>0.00595874522493562</v>
      </c>
      <c r="AH880" s="38">
        <f>AG880</f>
        <v>0.00595874522493562</v>
      </c>
      <c r="AI880" s="38">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7">
        <f>INDEX(L$704:L$767,MATCH($D881,L$770:L$833,0))</f>
        <v>0.0</v>
      </c>
      <c r="M881" s="38">
        <f>L881</f>
        <v>0.0</v>
      </c>
      <c r="N881" s="38">
        <f>M881</f>
        <v>0.0</v>
      </c>
      <c r="O881" s="38">
        <f>N881</f>
        <v>0.0</v>
      </c>
      <c r="P881" s="38">
        <f>O881</f>
        <v>0.0</v>
      </c>
      <c r="Q881" s="38">
        <f>P881</f>
        <v>0.0</v>
      </c>
      <c r="R881" s="38">
        <f>Q881</f>
        <v>0.0</v>
      </c>
      <c r="S881" s="38">
        <f>R881</f>
        <v>0.0</v>
      </c>
      <c r="T881" s="38">
        <f>S881</f>
        <v>0.0</v>
      </c>
      <c r="U881" s="38">
        <f>T881</f>
        <v>0.0</v>
      </c>
      <c r="V881" s="38">
        <f>U881</f>
        <v>0.0</v>
      </c>
      <c r="W881" s="207" t="str">
        <f>IF(X$5=K$5,SUM(Y881:AI881)-SUM(L881:V881),"")</f>
        <v/>
      </c>
      <c r="X881" s="9" t="str">
        <f>LOWER(CtryCode)&amp;".distn."&amp;$A881&amp;IF($B881="","","."&amp;$B881)&amp;IF($C881="","",".dec."&amp;$C881)&amp;"."&amp;X$5</f>
        <v>egy.distn.rkp.r6.2</v>
      </c>
      <c r="Y881" s="37">
        <f>INDEX(Y$704:Y$767,MATCH($D881,Y$770:Y$833,0))</f>
        <v>0.005881932408079233</v>
      </c>
      <c r="Z881" s="38">
        <f>Y881</f>
        <v>0.005881932408079233</v>
      </c>
      <c r="AA881" s="38">
        <f>Z881</f>
        <v>0.005881932408079233</v>
      </c>
      <c r="AB881" s="38">
        <f>AA881</f>
        <v>0.005881932408079233</v>
      </c>
      <c r="AC881" s="38">
        <f>AB881</f>
        <v>0.005881932408079233</v>
      </c>
      <c r="AD881" s="38">
        <f>AC881</f>
        <v>0.005881932408079233</v>
      </c>
      <c r="AE881" s="38">
        <f>AD881</f>
        <v>0.005881932408079233</v>
      </c>
      <c r="AF881" s="38">
        <f>AE881</f>
        <v>0.005881932408079233</v>
      </c>
      <c r="AG881" s="38">
        <f>AF881</f>
        <v>0.005881932408079233</v>
      </c>
      <c r="AH881" s="38">
        <f>AG881</f>
        <v>0.005881932408079233</v>
      </c>
      <c r="AI881" s="38">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7">
        <f>INDEX(L$704:L$767,MATCH($D882,L$770:L$833,0))</f>
        <v>0.0</v>
      </c>
      <c r="M882" s="38">
        <f>L882</f>
        <v>0.0</v>
      </c>
      <c r="N882" s="38">
        <f>M882</f>
        <v>0.0</v>
      </c>
      <c r="O882" s="38">
        <f>N882</f>
        <v>0.0</v>
      </c>
      <c r="P882" s="38">
        <f>O882</f>
        <v>0.0</v>
      </c>
      <c r="Q882" s="38">
        <f>P882</f>
        <v>0.0</v>
      </c>
      <c r="R882" s="38">
        <f>Q882</f>
        <v>0.0</v>
      </c>
      <c r="S882" s="38">
        <f>R882</f>
        <v>0.0</v>
      </c>
      <c r="T882" s="38">
        <f>S882</f>
        <v>0.0</v>
      </c>
      <c r="U882" s="38">
        <f>T882</f>
        <v>0.0</v>
      </c>
      <c r="V882" s="38">
        <f>U882</f>
        <v>0.0</v>
      </c>
      <c r="W882" s="207" t="str">
        <f>IF(X$5=K$5,SUM(Y882:AI882)-SUM(L882:V882),"")</f>
        <v/>
      </c>
      <c r="X882" s="9" t="str">
        <f>LOWER(CtryCode)&amp;".distn."&amp;$A882&amp;IF($B882="","","."&amp;$B882)&amp;IF($C882="","",".dec."&amp;$C882)&amp;"."&amp;X$5</f>
        <v>egy.distn.rkp.r7.2</v>
      </c>
      <c r="Y882" s="37">
        <f>INDEX(Y$704:Y$767,MATCH($D882,Y$770:Y$833,0))</f>
        <v>0.0057726575764151305</v>
      </c>
      <c r="Z882" s="38">
        <f>Y882</f>
        <v>0.0057726575764151305</v>
      </c>
      <c r="AA882" s="38">
        <f>Z882</f>
        <v>0.0057726575764151305</v>
      </c>
      <c r="AB882" s="38">
        <f>AA882</f>
        <v>0.0057726575764151305</v>
      </c>
      <c r="AC882" s="38">
        <f>AB882</f>
        <v>0.0057726575764151305</v>
      </c>
      <c r="AD882" s="38">
        <f>AC882</f>
        <v>0.0057726575764151305</v>
      </c>
      <c r="AE882" s="38">
        <f>AD882</f>
        <v>0.0057726575764151305</v>
      </c>
      <c r="AF882" s="38">
        <f>AE882</f>
        <v>0.0057726575764151305</v>
      </c>
      <c r="AG882" s="38">
        <f>AF882</f>
        <v>0.0057726575764151305</v>
      </c>
      <c r="AH882" s="38">
        <f>AG882</f>
        <v>0.0057726575764151305</v>
      </c>
      <c r="AI882" s="38">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7">
        <f>INDEX(L$704:L$767,MATCH($D883,L$770:L$833,0))</f>
        <v>0.0</v>
      </c>
      <c r="M883" s="38">
        <f>L883</f>
        <v>0.0</v>
      </c>
      <c r="N883" s="38">
        <f>M883</f>
        <v>0.0</v>
      </c>
      <c r="O883" s="38">
        <f>N883</f>
        <v>0.0</v>
      </c>
      <c r="P883" s="38">
        <f>O883</f>
        <v>0.0</v>
      </c>
      <c r="Q883" s="38">
        <f>P883</f>
        <v>0.0</v>
      </c>
      <c r="R883" s="38">
        <f>Q883</f>
        <v>0.0</v>
      </c>
      <c r="S883" s="38">
        <f>R883</f>
        <v>0.0</v>
      </c>
      <c r="T883" s="38">
        <f>S883</f>
        <v>0.0</v>
      </c>
      <c r="U883" s="38">
        <f>T883</f>
        <v>0.0</v>
      </c>
      <c r="V883" s="38">
        <f>U883</f>
        <v>0.0</v>
      </c>
      <c r="W883" s="207" t="str">
        <f>IF(X$5=K$5,SUM(Y883:AI883)-SUM(L883:V883),"")</f>
        <v/>
      </c>
      <c r="X883" s="9" t="str">
        <f>LOWER(CtryCode)&amp;".distn."&amp;$A883&amp;IF($B883="","","."&amp;$B883)&amp;IF($C883="","",".dec."&amp;$C883)&amp;"."&amp;X$5</f>
        <v>egy.distn.rkp.r8.2</v>
      </c>
      <c r="Y883" s="37">
        <f>INDEX(Y$704:Y$767,MATCH($D883,Y$770:Y$833,0))</f>
        <v>0.004261037871751051</v>
      </c>
      <c r="Z883" s="38">
        <f>Y883</f>
        <v>0.004261037871751051</v>
      </c>
      <c r="AA883" s="38">
        <f>Z883</f>
        <v>0.004261037871751051</v>
      </c>
      <c r="AB883" s="38">
        <f>AA883</f>
        <v>0.004261037871751051</v>
      </c>
      <c r="AC883" s="38">
        <f>AB883</f>
        <v>0.004261037871751051</v>
      </c>
      <c r="AD883" s="38">
        <f>AC883</f>
        <v>0.004261037871751051</v>
      </c>
      <c r="AE883" s="38">
        <f>AD883</f>
        <v>0.004261037871751051</v>
      </c>
      <c r="AF883" s="38">
        <f>AE883</f>
        <v>0.004261037871751051</v>
      </c>
      <c r="AG883" s="38">
        <f>AF883</f>
        <v>0.004261037871751051</v>
      </c>
      <c r="AH883" s="38">
        <f>AG883</f>
        <v>0.004261037871751051</v>
      </c>
      <c r="AI883" s="38">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7">
        <f>INDEX(L$704:L$767,MATCH($D884,L$770:L$833,0))</f>
        <v>0.0</v>
      </c>
      <c r="M884" s="38">
        <f>L884</f>
        <v>0.0</v>
      </c>
      <c r="N884" s="38">
        <f>M884</f>
        <v>0.0</v>
      </c>
      <c r="O884" s="38">
        <f>N884</f>
        <v>0.0</v>
      </c>
      <c r="P884" s="38">
        <f>O884</f>
        <v>0.0</v>
      </c>
      <c r="Q884" s="38">
        <f>P884</f>
        <v>0.0</v>
      </c>
      <c r="R884" s="38">
        <f>Q884</f>
        <v>0.0</v>
      </c>
      <c r="S884" s="38">
        <f>R884</f>
        <v>0.0</v>
      </c>
      <c r="T884" s="38">
        <f>S884</f>
        <v>0.0</v>
      </c>
      <c r="U884" s="38">
        <f>T884</f>
        <v>0.0</v>
      </c>
      <c r="V884" s="38">
        <f>U884</f>
        <v>0.0</v>
      </c>
      <c r="W884" s="207" t="str">
        <f>IF(X$5=K$5,SUM(Y884:AI884)-SUM(L884:V884),"")</f>
        <v/>
      </c>
      <c r="X884" s="9" t="str">
        <f>LOWER(CtryCode)&amp;".distn."&amp;$A884&amp;IF($B884="","","."&amp;$B884)&amp;IF($C884="","",".dec."&amp;$C884)&amp;"."&amp;X$5</f>
        <v>egy.distn.rkp.r9.2</v>
      </c>
      <c r="Y884" s="37">
        <f>INDEX(Y$704:Y$767,MATCH($D884,Y$770:Y$833,0))</f>
        <v>0.0034111725793582225</v>
      </c>
      <c r="Z884" s="38">
        <f>Y884</f>
        <v>0.0034111725793582225</v>
      </c>
      <c r="AA884" s="38">
        <f>Z884</f>
        <v>0.0034111725793582225</v>
      </c>
      <c r="AB884" s="38">
        <f>AA884</f>
        <v>0.0034111725793582225</v>
      </c>
      <c r="AC884" s="38">
        <f>AB884</f>
        <v>0.0034111725793582225</v>
      </c>
      <c r="AD884" s="38">
        <f>AC884</f>
        <v>0.0034111725793582225</v>
      </c>
      <c r="AE884" s="38">
        <f>AD884</f>
        <v>0.0034111725793582225</v>
      </c>
      <c r="AF884" s="38">
        <f>AE884</f>
        <v>0.0034111725793582225</v>
      </c>
      <c r="AG884" s="38">
        <f>AF884</f>
        <v>0.0034111725793582225</v>
      </c>
      <c r="AH884" s="38">
        <f>AG884</f>
        <v>0.0034111725793582225</v>
      </c>
      <c r="AI884" s="38">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7">
        <f>INDEX(L$704:L$767,MATCH($D885,L$770:L$833,0))</f>
        <v>0.0</v>
      </c>
      <c r="M885" s="38">
        <f>L885</f>
        <v>0.0</v>
      </c>
      <c r="N885" s="38">
        <f>M885</f>
        <v>0.0</v>
      </c>
      <c r="O885" s="38">
        <f>N885</f>
        <v>0.0</v>
      </c>
      <c r="P885" s="38">
        <f>O885</f>
        <v>0.0</v>
      </c>
      <c r="Q885" s="38">
        <f>P885</f>
        <v>0.0</v>
      </c>
      <c r="R885" s="38">
        <f>Q885</f>
        <v>0.0</v>
      </c>
      <c r="S885" s="38">
        <f>R885</f>
        <v>0.0</v>
      </c>
      <c r="T885" s="38">
        <f>S885</f>
        <v>0.0</v>
      </c>
      <c r="U885" s="38">
        <f>T885</f>
        <v>0.0</v>
      </c>
      <c r="V885" s="38">
        <f>U885</f>
        <v>0.0</v>
      </c>
      <c r="W885" s="207" t="str">
        <f>IF(X$5=K$5,SUM(Y885:AI885)-SUM(L885:V885),"")</f>
        <v/>
      </c>
      <c r="X885" s="9" t="str">
        <f>LOWER(CtryCode)&amp;".distn."&amp;$A885&amp;IF($B885="","","."&amp;$B885)&amp;IF($C885="","",".dec."&amp;$C885)&amp;"."&amp;X$5</f>
        <v>egy.distn.rkp.r10.2</v>
      </c>
      <c r="Y885" s="37">
        <f>INDEX(Y$704:Y$767,MATCH($D885,Y$770:Y$833,0))</f>
        <v>0.0030774774418020844</v>
      </c>
      <c r="Z885" s="38">
        <f>Y885</f>
        <v>0.0030774774418020844</v>
      </c>
      <c r="AA885" s="38">
        <f>Z885</f>
        <v>0.0030774774418020844</v>
      </c>
      <c r="AB885" s="38">
        <f>AA885</f>
        <v>0.0030774774418020844</v>
      </c>
      <c r="AC885" s="38">
        <f>AB885</f>
        <v>0.0030774774418020844</v>
      </c>
      <c r="AD885" s="38">
        <f>AC885</f>
        <v>0.0030774774418020844</v>
      </c>
      <c r="AE885" s="38">
        <f>AD885</f>
        <v>0.0030774774418020844</v>
      </c>
      <c r="AF885" s="38">
        <f>AE885</f>
        <v>0.0030774774418020844</v>
      </c>
      <c r="AG885" s="38">
        <f>AF885</f>
        <v>0.0030774774418020844</v>
      </c>
      <c r="AH885" s="38">
        <f>AG885</f>
        <v>0.0030774774418020844</v>
      </c>
      <c r="AI885" s="38">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7">
        <f>INDEX(L$704:L$767,MATCH($D886,L$770:L$833,0))</f>
        <v>0.0</v>
      </c>
      <c r="M886" s="38">
        <f>L886</f>
        <v>0.0</v>
      </c>
      <c r="N886" s="38">
        <f>M886</f>
        <v>0.0</v>
      </c>
      <c r="O886" s="38">
        <f>N886</f>
        <v>0.0</v>
      </c>
      <c r="P886" s="38">
        <f>O886</f>
        <v>0.0</v>
      </c>
      <c r="Q886" s="38">
        <f>P886</f>
        <v>0.0</v>
      </c>
      <c r="R886" s="38">
        <f>Q886</f>
        <v>0.0</v>
      </c>
      <c r="S886" s="38">
        <f>R886</f>
        <v>0.0</v>
      </c>
      <c r="T886" s="38">
        <f>S886</f>
        <v>0.0</v>
      </c>
      <c r="U886" s="38">
        <f>T886</f>
        <v>0.0</v>
      </c>
      <c r="V886" s="38">
        <f>U886</f>
        <v>0.0</v>
      </c>
      <c r="W886" s="207" t="str">
        <f>IF(X$5=K$5,SUM(Y886:AI886)-SUM(L886:V886),"")</f>
        <v/>
      </c>
      <c r="X886" s="9" t="str">
        <f>LOWER(CtryCode)&amp;".distn."&amp;$A886&amp;IF($B886="","","."&amp;$B886)&amp;IF($C886="","",".dec."&amp;$C886)&amp;"."&amp;X$5</f>
        <v>egy.distn.rkp.r11.2</v>
      </c>
      <c r="Y886" s="37">
        <f>INDEX(Y$704:Y$767,MATCH($D886,Y$770:Y$833,0))</f>
        <v>0.003064718775070867</v>
      </c>
      <c r="Z886" s="38">
        <f>Y886</f>
        <v>0.003064718775070867</v>
      </c>
      <c r="AA886" s="38">
        <f>Z886</f>
        <v>0.003064718775070867</v>
      </c>
      <c r="AB886" s="38">
        <f>AA886</f>
        <v>0.003064718775070867</v>
      </c>
      <c r="AC886" s="38">
        <f>AB886</f>
        <v>0.003064718775070867</v>
      </c>
      <c r="AD886" s="38">
        <f>AC886</f>
        <v>0.003064718775070867</v>
      </c>
      <c r="AE886" s="38">
        <f>AD886</f>
        <v>0.003064718775070867</v>
      </c>
      <c r="AF886" s="38">
        <f>AE886</f>
        <v>0.003064718775070867</v>
      </c>
      <c r="AG886" s="38">
        <f>AF886</f>
        <v>0.003064718775070867</v>
      </c>
      <c r="AH886" s="38">
        <f>AG886</f>
        <v>0.003064718775070867</v>
      </c>
      <c r="AI886" s="38">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7">
        <f>INDEX(L$704:L$767,MATCH($D887,L$770:L$833,0))</f>
        <v>0.0</v>
      </c>
      <c r="M887" s="38">
        <f>L887</f>
        <v>0.0</v>
      </c>
      <c r="N887" s="38">
        <f>M887</f>
        <v>0.0</v>
      </c>
      <c r="O887" s="38">
        <f>N887</f>
        <v>0.0</v>
      </c>
      <c r="P887" s="38">
        <f>O887</f>
        <v>0.0</v>
      </c>
      <c r="Q887" s="38">
        <f>P887</f>
        <v>0.0</v>
      </c>
      <c r="R887" s="38">
        <f>Q887</f>
        <v>0.0</v>
      </c>
      <c r="S887" s="38">
        <f>R887</f>
        <v>0.0</v>
      </c>
      <c r="T887" s="38">
        <f>S887</f>
        <v>0.0</v>
      </c>
      <c r="U887" s="38">
        <f>T887</f>
        <v>0.0</v>
      </c>
      <c r="V887" s="38">
        <f>U887</f>
        <v>0.0</v>
      </c>
      <c r="W887" s="207" t="str">
        <f>IF(X$5=K$5,SUM(Y887:AI887)-SUM(L887:V887),"")</f>
        <v/>
      </c>
      <c r="X887" s="9" t="str">
        <f>LOWER(CtryCode)&amp;".distn."&amp;$A887&amp;IF($B887="","","."&amp;$B887)&amp;IF($C887="","",".dec."&amp;$C887)&amp;"."&amp;X$5</f>
        <v>egy.distn.rkp.r12.2</v>
      </c>
      <c r="Y887" s="37">
        <f>INDEX(Y$704:Y$767,MATCH($D887,Y$770:Y$833,0))</f>
        <v>0.0028140413871442383</v>
      </c>
      <c r="Z887" s="38">
        <f>Y887</f>
        <v>0.0028140413871442383</v>
      </c>
      <c r="AA887" s="38">
        <f>Z887</f>
        <v>0.0028140413871442383</v>
      </c>
      <c r="AB887" s="38">
        <f>AA887</f>
        <v>0.0028140413871442383</v>
      </c>
      <c r="AC887" s="38">
        <f>AB887</f>
        <v>0.0028140413871442383</v>
      </c>
      <c r="AD887" s="38">
        <f>AC887</f>
        <v>0.0028140413871442383</v>
      </c>
      <c r="AE887" s="38">
        <f>AD887</f>
        <v>0.0028140413871442383</v>
      </c>
      <c r="AF887" s="38">
        <f>AE887</f>
        <v>0.0028140413871442383</v>
      </c>
      <c r="AG887" s="38">
        <f>AF887</f>
        <v>0.0028140413871442383</v>
      </c>
      <c r="AH887" s="38">
        <f>AG887</f>
        <v>0.0028140413871442383</v>
      </c>
      <c r="AI887" s="38">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7">
        <f>INDEX(L$704:L$767,MATCH($D888,L$770:L$833,0))</f>
        <v>0.0</v>
      </c>
      <c r="M888" s="38">
        <f>L888</f>
        <v>0.0</v>
      </c>
      <c r="N888" s="38">
        <f>M888</f>
        <v>0.0</v>
      </c>
      <c r="O888" s="38">
        <f>N888</f>
        <v>0.0</v>
      </c>
      <c r="P888" s="38">
        <f>O888</f>
        <v>0.0</v>
      </c>
      <c r="Q888" s="38">
        <f>P888</f>
        <v>0.0</v>
      </c>
      <c r="R888" s="38">
        <f>Q888</f>
        <v>0.0</v>
      </c>
      <c r="S888" s="38">
        <f>R888</f>
        <v>0.0</v>
      </c>
      <c r="T888" s="38">
        <f>S888</f>
        <v>0.0</v>
      </c>
      <c r="U888" s="38">
        <f>T888</f>
        <v>0.0</v>
      </c>
      <c r="V888" s="38">
        <f>U888</f>
        <v>0.0</v>
      </c>
      <c r="W888" s="207" t="str">
        <f>IF(X$5=K$5,SUM(Y888:AI888)-SUM(L888:V888),"")</f>
        <v/>
      </c>
      <c r="X888" s="9" t="str">
        <f>LOWER(CtryCode)&amp;".distn."&amp;$A888&amp;IF($B888="","","."&amp;$B888)&amp;IF($C888="","",".dec."&amp;$C888)&amp;"."&amp;X$5</f>
        <v>egy.distn.rkp.r13.2</v>
      </c>
      <c r="Y888" s="37">
        <f>INDEX(Y$704:Y$767,MATCH($D888,Y$770:Y$833,0))</f>
        <v>0.0026715955572220976</v>
      </c>
      <c r="Z888" s="38">
        <f>Y888</f>
        <v>0.0026715955572220976</v>
      </c>
      <c r="AA888" s="38">
        <f>Z888</f>
        <v>0.0026715955572220976</v>
      </c>
      <c r="AB888" s="38">
        <f>AA888</f>
        <v>0.0026715955572220976</v>
      </c>
      <c r="AC888" s="38">
        <f>AB888</f>
        <v>0.0026715955572220976</v>
      </c>
      <c r="AD888" s="38">
        <f>AC888</f>
        <v>0.0026715955572220976</v>
      </c>
      <c r="AE888" s="38">
        <f>AD888</f>
        <v>0.0026715955572220976</v>
      </c>
      <c r="AF888" s="38">
        <f>AE888</f>
        <v>0.0026715955572220976</v>
      </c>
      <c r="AG888" s="38">
        <f>AF888</f>
        <v>0.0026715955572220976</v>
      </c>
      <c r="AH888" s="38">
        <f>AG888</f>
        <v>0.0026715955572220976</v>
      </c>
      <c r="AI888" s="38">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7">
        <f>INDEX(L$704:L$767,MATCH($D889,L$770:L$833,0))</f>
        <v>0.0</v>
      </c>
      <c r="M889" s="38">
        <f>L889</f>
        <v>0.0</v>
      </c>
      <c r="N889" s="38">
        <f>M889</f>
        <v>0.0</v>
      </c>
      <c r="O889" s="38">
        <f>N889</f>
        <v>0.0</v>
      </c>
      <c r="P889" s="38">
        <f>O889</f>
        <v>0.0</v>
      </c>
      <c r="Q889" s="38">
        <f>P889</f>
        <v>0.0</v>
      </c>
      <c r="R889" s="38">
        <f>Q889</f>
        <v>0.0</v>
      </c>
      <c r="S889" s="38">
        <f>R889</f>
        <v>0.0</v>
      </c>
      <c r="T889" s="38">
        <f>S889</f>
        <v>0.0</v>
      </c>
      <c r="U889" s="38">
        <f>T889</f>
        <v>0.0</v>
      </c>
      <c r="V889" s="38">
        <f>U889</f>
        <v>0.0</v>
      </c>
      <c r="W889" s="207" t="str">
        <f>IF(X$5=K$5,SUM(Y889:AI889)-SUM(L889:V889),"")</f>
        <v/>
      </c>
      <c r="X889" s="9" t="str">
        <f>LOWER(CtryCode)&amp;".distn."&amp;$A889&amp;IF($B889="","","."&amp;$B889)&amp;IF($C889="","",".dec."&amp;$C889)&amp;"."&amp;X$5</f>
        <v>egy.distn.rkp.r14.2</v>
      </c>
      <c r="Y889" s="37">
        <f>INDEX(Y$704:Y$767,MATCH($D889,Y$770:Y$833,0))</f>
        <v>0.002473608937865726</v>
      </c>
      <c r="Z889" s="38">
        <f>Y889</f>
        <v>0.002473608937865726</v>
      </c>
      <c r="AA889" s="38">
        <f>Z889</f>
        <v>0.002473608937865726</v>
      </c>
      <c r="AB889" s="38">
        <f>AA889</f>
        <v>0.002473608937865726</v>
      </c>
      <c r="AC889" s="38">
        <f>AB889</f>
        <v>0.002473608937865726</v>
      </c>
      <c r="AD889" s="38">
        <f>AC889</f>
        <v>0.002473608937865726</v>
      </c>
      <c r="AE889" s="38">
        <f>AD889</f>
        <v>0.002473608937865726</v>
      </c>
      <c r="AF889" s="38">
        <f>AE889</f>
        <v>0.002473608937865726</v>
      </c>
      <c r="AG889" s="38">
        <f>AF889</f>
        <v>0.002473608937865726</v>
      </c>
      <c r="AH889" s="38">
        <f>AG889</f>
        <v>0.002473608937865726</v>
      </c>
      <c r="AI889" s="38">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7">
        <f>INDEX(L$704:L$767,MATCH($D890,L$770:L$833,0))</f>
        <v>0.0</v>
      </c>
      <c r="M890" s="38">
        <f>L890</f>
        <v>0.0</v>
      </c>
      <c r="N890" s="38">
        <f>M890</f>
        <v>0.0</v>
      </c>
      <c r="O890" s="38">
        <f>N890</f>
        <v>0.0</v>
      </c>
      <c r="P890" s="38">
        <f>O890</f>
        <v>0.0</v>
      </c>
      <c r="Q890" s="38">
        <f>P890</f>
        <v>0.0</v>
      </c>
      <c r="R890" s="38">
        <f>Q890</f>
        <v>0.0</v>
      </c>
      <c r="S890" s="38">
        <f>R890</f>
        <v>0.0</v>
      </c>
      <c r="T890" s="38">
        <f>S890</f>
        <v>0.0</v>
      </c>
      <c r="U890" s="38">
        <f>T890</f>
        <v>0.0</v>
      </c>
      <c r="V890" s="38">
        <f>U890</f>
        <v>0.0</v>
      </c>
      <c r="W890" s="207" t="str">
        <f>IF(X$5=K$5,SUM(Y890:AI890)-SUM(L890:V890),"")</f>
        <v/>
      </c>
      <c r="X890" s="9" t="str">
        <f>LOWER(CtryCode)&amp;".distn."&amp;$A890&amp;IF($B890="","","."&amp;$B890)&amp;IF($C890="","",".dec."&amp;$C890)&amp;"."&amp;X$5</f>
        <v>egy.distn.rkp.r15.2</v>
      </c>
      <c r="Y890" s="37">
        <f>INDEX(Y$704:Y$767,MATCH($D890,Y$770:Y$833,0))</f>
        <v>0.002460519096679889</v>
      </c>
      <c r="Z890" s="38">
        <f>Y890</f>
        <v>0.002460519096679889</v>
      </c>
      <c r="AA890" s="38">
        <f>Z890</f>
        <v>0.002460519096679889</v>
      </c>
      <c r="AB890" s="38">
        <f>AA890</f>
        <v>0.002460519096679889</v>
      </c>
      <c r="AC890" s="38">
        <f>AB890</f>
        <v>0.002460519096679889</v>
      </c>
      <c r="AD890" s="38">
        <f>AC890</f>
        <v>0.002460519096679889</v>
      </c>
      <c r="AE890" s="38">
        <f>AD890</f>
        <v>0.002460519096679889</v>
      </c>
      <c r="AF890" s="38">
        <f>AE890</f>
        <v>0.002460519096679889</v>
      </c>
      <c r="AG890" s="38">
        <f>AF890</f>
        <v>0.002460519096679889</v>
      </c>
      <c r="AH890" s="38">
        <f>AG890</f>
        <v>0.002460519096679889</v>
      </c>
      <c r="AI890" s="38">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7">
        <f>INDEX(L$704:L$767,MATCH($D891,L$770:L$833,0))</f>
        <v>0.0</v>
      </c>
      <c r="M891" s="38">
        <f>L891</f>
        <v>0.0</v>
      </c>
      <c r="N891" s="38">
        <f>M891</f>
        <v>0.0</v>
      </c>
      <c r="O891" s="38">
        <f>N891</f>
        <v>0.0</v>
      </c>
      <c r="P891" s="38">
        <f>O891</f>
        <v>0.0</v>
      </c>
      <c r="Q891" s="38">
        <f>P891</f>
        <v>0.0</v>
      </c>
      <c r="R891" s="38">
        <f>Q891</f>
        <v>0.0</v>
      </c>
      <c r="S891" s="38">
        <f>R891</f>
        <v>0.0</v>
      </c>
      <c r="T891" s="38">
        <f>S891</f>
        <v>0.0</v>
      </c>
      <c r="U891" s="38">
        <f>T891</f>
        <v>0.0</v>
      </c>
      <c r="V891" s="38">
        <f>U891</f>
        <v>0.0</v>
      </c>
      <c r="W891" s="207" t="str">
        <f>IF(X$5=K$5,SUM(Y891:AI891)-SUM(L891:V891),"")</f>
        <v/>
      </c>
      <c r="X891" s="9" t="str">
        <f>LOWER(CtryCode)&amp;".distn."&amp;$A891&amp;IF($B891="","","."&amp;$B891)&amp;IF($C891="","",".dec."&amp;$C891)&amp;"."&amp;X$5</f>
        <v>egy.distn.rkp.r16.2</v>
      </c>
      <c r="Y891" s="37">
        <f>INDEX(Y$704:Y$767,MATCH($D891,Y$770:Y$833,0))</f>
        <v>0.002298771116464237</v>
      </c>
      <c r="Z891" s="38">
        <f>Y891</f>
        <v>0.002298771116464237</v>
      </c>
      <c r="AA891" s="38">
        <f>Z891</f>
        <v>0.002298771116464237</v>
      </c>
      <c r="AB891" s="38">
        <f>AA891</f>
        <v>0.002298771116464237</v>
      </c>
      <c r="AC891" s="38">
        <f>AB891</f>
        <v>0.002298771116464237</v>
      </c>
      <c r="AD891" s="38">
        <f>AC891</f>
        <v>0.002298771116464237</v>
      </c>
      <c r="AE891" s="38">
        <f>AD891</f>
        <v>0.002298771116464237</v>
      </c>
      <c r="AF891" s="38">
        <f>AE891</f>
        <v>0.002298771116464237</v>
      </c>
      <c r="AG891" s="38">
        <f>AF891</f>
        <v>0.002298771116464237</v>
      </c>
      <c r="AH891" s="38">
        <f>AG891</f>
        <v>0.002298771116464237</v>
      </c>
      <c r="AI891" s="38">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7">
        <f>INDEX(L$704:L$767,MATCH($D892,L$770:L$833,0))</f>
        <v>0.0</v>
      </c>
      <c r="M892" s="38">
        <f>L892</f>
        <v>0.0</v>
      </c>
      <c r="N892" s="38">
        <f>M892</f>
        <v>0.0</v>
      </c>
      <c r="O892" s="38">
        <f>N892</f>
        <v>0.0</v>
      </c>
      <c r="P892" s="38">
        <f>O892</f>
        <v>0.0</v>
      </c>
      <c r="Q892" s="38">
        <f>P892</f>
        <v>0.0</v>
      </c>
      <c r="R892" s="38">
        <f>Q892</f>
        <v>0.0</v>
      </c>
      <c r="S892" s="38">
        <f>R892</f>
        <v>0.0</v>
      </c>
      <c r="T892" s="38">
        <f>S892</f>
        <v>0.0</v>
      </c>
      <c r="U892" s="38">
        <f>T892</f>
        <v>0.0</v>
      </c>
      <c r="V892" s="38">
        <f>U892</f>
        <v>0.0</v>
      </c>
      <c r="W892" s="207" t="str">
        <f>IF(X$5=K$5,SUM(Y892:AI892)-SUM(L892:V892),"")</f>
        <v/>
      </c>
      <c r="X892" s="9" t="str">
        <f>LOWER(CtryCode)&amp;".distn."&amp;$A892&amp;IF($B892="","","."&amp;$B892)&amp;IF($C892="","",".dec."&amp;$C892)&amp;"."&amp;X$5</f>
        <v>egy.distn.rkp.r17.2</v>
      </c>
      <c r="Y892" s="37">
        <f>INDEX(Y$704:Y$767,MATCH($D892,Y$770:Y$833,0))</f>
        <v>0.0022531691122356402</v>
      </c>
      <c r="Z892" s="38">
        <f>Y892</f>
        <v>0.0022531691122356402</v>
      </c>
      <c r="AA892" s="38">
        <f>Z892</f>
        <v>0.0022531691122356402</v>
      </c>
      <c r="AB892" s="38">
        <f>AA892</f>
        <v>0.0022531691122356402</v>
      </c>
      <c r="AC892" s="38">
        <f>AB892</f>
        <v>0.0022531691122356402</v>
      </c>
      <c r="AD892" s="38">
        <f>AC892</f>
        <v>0.0022531691122356402</v>
      </c>
      <c r="AE892" s="38">
        <f>AD892</f>
        <v>0.0022531691122356402</v>
      </c>
      <c r="AF892" s="38">
        <f>AE892</f>
        <v>0.0022531691122356402</v>
      </c>
      <c r="AG892" s="38">
        <f>AF892</f>
        <v>0.0022531691122356402</v>
      </c>
      <c r="AH892" s="38">
        <f>AG892</f>
        <v>0.0022531691122356402</v>
      </c>
      <c r="AI892" s="38">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7">
        <f>INDEX(L$704:L$767,MATCH($D893,L$770:L$833,0))</f>
        <v>0.0</v>
      </c>
      <c r="M893" s="38">
        <f>L893</f>
        <v>0.0</v>
      </c>
      <c r="N893" s="38">
        <f>M893</f>
        <v>0.0</v>
      </c>
      <c r="O893" s="38">
        <f>N893</f>
        <v>0.0</v>
      </c>
      <c r="P893" s="38">
        <f>O893</f>
        <v>0.0</v>
      </c>
      <c r="Q893" s="38">
        <f>P893</f>
        <v>0.0</v>
      </c>
      <c r="R893" s="38">
        <f>Q893</f>
        <v>0.0</v>
      </c>
      <c r="S893" s="38">
        <f>R893</f>
        <v>0.0</v>
      </c>
      <c r="T893" s="38">
        <f>S893</f>
        <v>0.0</v>
      </c>
      <c r="U893" s="38">
        <f>T893</f>
        <v>0.0</v>
      </c>
      <c r="V893" s="38">
        <f>U893</f>
        <v>0.0</v>
      </c>
      <c r="W893" s="207" t="str">
        <f>IF(X$5=K$5,SUM(Y893:AI893)-SUM(L893:V893),"")</f>
        <v/>
      </c>
      <c r="X893" s="9" t="str">
        <f>LOWER(CtryCode)&amp;".distn."&amp;$A893&amp;IF($B893="","","."&amp;$B893)&amp;IF($C893="","",".dec."&amp;$C893)&amp;"."&amp;X$5</f>
        <v>egy.distn.rkp.r18.2</v>
      </c>
      <c r="Y893" s="37">
        <f>INDEX(Y$704:Y$767,MATCH($D893,Y$770:Y$833,0))</f>
        <v>0.002183473192775979</v>
      </c>
      <c r="Z893" s="38">
        <f>Y893</f>
        <v>0.002183473192775979</v>
      </c>
      <c r="AA893" s="38">
        <f>Z893</f>
        <v>0.002183473192775979</v>
      </c>
      <c r="AB893" s="38">
        <f>AA893</f>
        <v>0.002183473192775979</v>
      </c>
      <c r="AC893" s="38">
        <f>AB893</f>
        <v>0.002183473192775979</v>
      </c>
      <c r="AD893" s="38">
        <f>AC893</f>
        <v>0.002183473192775979</v>
      </c>
      <c r="AE893" s="38">
        <f>AD893</f>
        <v>0.002183473192775979</v>
      </c>
      <c r="AF893" s="38">
        <f>AE893</f>
        <v>0.002183473192775979</v>
      </c>
      <c r="AG893" s="38">
        <f>AF893</f>
        <v>0.002183473192775979</v>
      </c>
      <c r="AH893" s="38">
        <f>AG893</f>
        <v>0.002183473192775979</v>
      </c>
      <c r="AI893" s="38">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7">
        <f>INDEX(L$704:L$767,MATCH($D894,L$770:L$833,0))</f>
        <v>0.0</v>
      </c>
      <c r="M894" s="38">
        <f>L894</f>
        <v>0.0</v>
      </c>
      <c r="N894" s="38">
        <f>M894</f>
        <v>0.0</v>
      </c>
      <c r="O894" s="38">
        <f>N894</f>
        <v>0.0</v>
      </c>
      <c r="P894" s="38">
        <f>O894</f>
        <v>0.0</v>
      </c>
      <c r="Q894" s="38">
        <f>P894</f>
        <v>0.0</v>
      </c>
      <c r="R894" s="38">
        <f>Q894</f>
        <v>0.0</v>
      </c>
      <c r="S894" s="38">
        <f>R894</f>
        <v>0.0</v>
      </c>
      <c r="T894" s="38">
        <f>S894</f>
        <v>0.0</v>
      </c>
      <c r="U894" s="38">
        <f>T894</f>
        <v>0.0</v>
      </c>
      <c r="V894" s="38">
        <f>U894</f>
        <v>0.0</v>
      </c>
      <c r="W894" s="207" t="str">
        <f>IF(X$5=K$5,SUM(Y894:AI894)-SUM(L894:V894),"")</f>
        <v/>
      </c>
      <c r="X894" s="9" t="str">
        <f>LOWER(CtryCode)&amp;".distn."&amp;$A894&amp;IF($B894="","","."&amp;$B894)&amp;IF($C894="","",".dec."&amp;$C894)&amp;"."&amp;X$5</f>
        <v>egy.distn.rkp.r19.2</v>
      </c>
      <c r="Y894" s="37">
        <f>INDEX(Y$704:Y$767,MATCH($D894,Y$770:Y$833,0))</f>
        <v>0.002081291425119216</v>
      </c>
      <c r="Z894" s="38">
        <f>Y894</f>
        <v>0.002081291425119216</v>
      </c>
      <c r="AA894" s="38">
        <f>Z894</f>
        <v>0.002081291425119216</v>
      </c>
      <c r="AB894" s="38">
        <f>AA894</f>
        <v>0.002081291425119216</v>
      </c>
      <c r="AC894" s="38">
        <f>AB894</f>
        <v>0.002081291425119216</v>
      </c>
      <c r="AD894" s="38">
        <f>AC894</f>
        <v>0.002081291425119216</v>
      </c>
      <c r="AE894" s="38">
        <f>AD894</f>
        <v>0.002081291425119216</v>
      </c>
      <c r="AF894" s="38">
        <f>AE894</f>
        <v>0.002081291425119216</v>
      </c>
      <c r="AG894" s="38">
        <f>AF894</f>
        <v>0.002081291425119216</v>
      </c>
      <c r="AH894" s="38">
        <f>AG894</f>
        <v>0.002081291425119216</v>
      </c>
      <c r="AI894" s="38">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7">
        <f>INDEX(L$704:L$767,MATCH($D895,L$770:L$833,0))</f>
        <v>0.0</v>
      </c>
      <c r="M895" s="38">
        <f>L895</f>
        <v>0.0</v>
      </c>
      <c r="N895" s="38">
        <f>M895</f>
        <v>0.0</v>
      </c>
      <c r="O895" s="38">
        <f>N895</f>
        <v>0.0</v>
      </c>
      <c r="P895" s="38">
        <f>O895</f>
        <v>0.0</v>
      </c>
      <c r="Q895" s="38">
        <f>P895</f>
        <v>0.0</v>
      </c>
      <c r="R895" s="38">
        <f>Q895</f>
        <v>0.0</v>
      </c>
      <c r="S895" s="38">
        <f>R895</f>
        <v>0.0</v>
      </c>
      <c r="T895" s="38">
        <f>S895</f>
        <v>0.0</v>
      </c>
      <c r="U895" s="38">
        <f>T895</f>
        <v>0.0</v>
      </c>
      <c r="V895" s="38">
        <f>U895</f>
        <v>0.0</v>
      </c>
      <c r="W895" s="207" t="str">
        <f>IF(X$5=K$5,SUM(Y895:AI895)-SUM(L895:V895),"")</f>
        <v/>
      </c>
      <c r="X895" s="9" t="str">
        <f>LOWER(CtryCode)&amp;".distn."&amp;$A895&amp;IF($B895="","","."&amp;$B895)&amp;IF($C895="","",".dec."&amp;$C895)&amp;"."&amp;X$5</f>
        <v>egy.distn.rkp.r20.2</v>
      </c>
      <c r="Y895" s="37">
        <f>INDEX(Y$704:Y$767,MATCH($D895,Y$770:Y$833,0))</f>
        <v>0.002072193572752414</v>
      </c>
      <c r="Z895" s="38">
        <f>Y895</f>
        <v>0.002072193572752414</v>
      </c>
      <c r="AA895" s="38">
        <f>Z895</f>
        <v>0.002072193572752414</v>
      </c>
      <c r="AB895" s="38">
        <f>AA895</f>
        <v>0.002072193572752414</v>
      </c>
      <c r="AC895" s="38">
        <f>AB895</f>
        <v>0.002072193572752414</v>
      </c>
      <c r="AD895" s="38">
        <f>AC895</f>
        <v>0.002072193572752414</v>
      </c>
      <c r="AE895" s="38">
        <f>AD895</f>
        <v>0.002072193572752414</v>
      </c>
      <c r="AF895" s="38">
        <f>AE895</f>
        <v>0.002072193572752414</v>
      </c>
      <c r="AG895" s="38">
        <f>AF895</f>
        <v>0.002072193572752414</v>
      </c>
      <c r="AH895" s="38">
        <f>AG895</f>
        <v>0.002072193572752414</v>
      </c>
      <c r="AI895" s="38">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6">
        <f>IFERROR(SUMIF(DSecCpat,$B898,DSecHhd)/SUM(DSecHhd),0)</f>
        <v>0.005561804956491363</v>
      </c>
      <c r="M898" s="227">
        <f>L898</f>
        <v>0.005561804956491363</v>
      </c>
      <c r="N898" s="227">
        <f>M898</f>
        <v>0.005561804956491363</v>
      </c>
      <c r="O898" s="227">
        <f>N898</f>
        <v>0.005561804956491363</v>
      </c>
      <c r="P898" s="227">
        <f>O898</f>
        <v>0.005561804956491363</v>
      </c>
      <c r="Q898" s="227">
        <f>P898</f>
        <v>0.005561804956491363</v>
      </c>
      <c r="R898" s="227">
        <f>Q898</f>
        <v>0.005561804956491363</v>
      </c>
      <c r="S898" s="227">
        <f>R898</f>
        <v>0.005561804956491363</v>
      </c>
      <c r="T898" s="227">
        <f>S898</f>
        <v>0.005561804956491363</v>
      </c>
      <c r="U898" s="227">
        <f>T898</f>
        <v>0.005561804956491363</v>
      </c>
      <c r="V898" s="227">
        <f>U898</f>
        <v>0.005561804956491363</v>
      </c>
      <c r="W898" s="207" t="str">
        <f>IF(X$5=K$5,SUM(Y898:AI898)-SUM(L898:V898),"")</f>
        <v/>
      </c>
      <c r="X898" s="9" t="str">
        <f>LOWER(CtryCode)&amp;".distn."&amp;$A898&amp;IF($B898="","","."&amp;$B898)&amp;IF($C898="","",".dec."&amp;$C898)&amp;"."&amp;X$5</f>
        <v>egy.distn.secshh.avi.2</v>
      </c>
      <c r="Y898" s="226">
        <f>IFERROR(SUMIF(DSecCpat,$B898,DSecHhd)/SUM(DSecHhd),0)</f>
        <v>0.005561804956491363</v>
      </c>
      <c r="Z898" s="227">
        <f>Y898</f>
        <v>0.005561804956491363</v>
      </c>
      <c r="AA898" s="227">
        <f>Z898</f>
        <v>0.005561804956491363</v>
      </c>
      <c r="AB898" s="227">
        <f>AA898</f>
        <v>0.005561804956491363</v>
      </c>
      <c r="AC898" s="227">
        <f>AB898</f>
        <v>0.005561804956491363</v>
      </c>
      <c r="AD898" s="227">
        <f>AC898</f>
        <v>0.005561804956491363</v>
      </c>
      <c r="AE898" s="227">
        <f>AD898</f>
        <v>0.005561804956491363</v>
      </c>
      <c r="AF898" s="227">
        <f>AE898</f>
        <v>0.005561804956491363</v>
      </c>
      <c r="AG898" s="227">
        <f>AF898</f>
        <v>0.005561804956491363</v>
      </c>
      <c r="AH898" s="227">
        <f>AG898</f>
        <v>0.005561804956491363</v>
      </c>
      <c r="AI898" s="227">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6">
        <f>IFERROR(SUMIF(DSecCpat,$B899,DSecHhd)/SUM(DSecHhd),0)</f>
        <v>0.045609731001188494</v>
      </c>
      <c r="M899" s="227">
        <f>L899</f>
        <v>0.045609731001188494</v>
      </c>
      <c r="N899" s="227">
        <f>M899</f>
        <v>0.045609731001188494</v>
      </c>
      <c r="O899" s="227">
        <f>N899</f>
        <v>0.045609731001188494</v>
      </c>
      <c r="P899" s="227">
        <f>O899</f>
        <v>0.045609731001188494</v>
      </c>
      <c r="Q899" s="227">
        <f>P899</f>
        <v>0.045609731001188494</v>
      </c>
      <c r="R899" s="227">
        <f>Q899</f>
        <v>0.045609731001188494</v>
      </c>
      <c r="S899" s="227">
        <f>R899</f>
        <v>0.045609731001188494</v>
      </c>
      <c r="T899" s="227">
        <f>S899</f>
        <v>0.045609731001188494</v>
      </c>
      <c r="U899" s="227">
        <f>T899</f>
        <v>0.045609731001188494</v>
      </c>
      <c r="V899" s="227">
        <f>U899</f>
        <v>0.045609731001188494</v>
      </c>
      <c r="W899" s="207" t="str">
        <f>IF(X$5=K$5,SUM(Y899:AI899)-SUM(L899:V899),"")</f>
        <v/>
      </c>
      <c r="X899" s="9" t="str">
        <f>LOWER(CtryCode)&amp;".distn."&amp;$A899&amp;IF($B899="","","."&amp;$B899)&amp;IF($C899="","",".dec."&amp;$C899)&amp;"."&amp;X$5</f>
        <v>egy.distn.secshh.nav.2</v>
      </c>
      <c r="Y899" s="226">
        <f>IFERROR(SUMIF(DSecCpat,$B899,DSecHhd)/SUM(DSecHhd),0)</f>
        <v>0.045609731001188494</v>
      </c>
      <c r="Z899" s="227">
        <f>Y899</f>
        <v>0.045609731001188494</v>
      </c>
      <c r="AA899" s="227">
        <f>Z899</f>
        <v>0.045609731001188494</v>
      </c>
      <c r="AB899" s="227">
        <f>AA899</f>
        <v>0.045609731001188494</v>
      </c>
      <c r="AC899" s="227">
        <f>AB899</f>
        <v>0.045609731001188494</v>
      </c>
      <c r="AD899" s="227">
        <f>AC899</f>
        <v>0.045609731001188494</v>
      </c>
      <c r="AE899" s="227">
        <f>AD899</f>
        <v>0.045609731001188494</v>
      </c>
      <c r="AF899" s="227">
        <f>AE899</f>
        <v>0.045609731001188494</v>
      </c>
      <c r="AG899" s="227">
        <f>AF899</f>
        <v>0.045609731001188494</v>
      </c>
      <c r="AH899" s="227">
        <f>AG899</f>
        <v>0.045609731001188494</v>
      </c>
      <c r="AI899" s="227">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6">
        <f>IFERROR(SUMIF(DSecCpat,$B900,DSecHhd)/SUM(DSecHhd),0)</f>
        <v>0.3107802327675234</v>
      </c>
      <c r="M900" s="227">
        <f>L900</f>
        <v>0.3107802327675234</v>
      </c>
      <c r="N900" s="227">
        <f>M900</f>
        <v>0.3107802327675234</v>
      </c>
      <c r="O900" s="227">
        <f>N900</f>
        <v>0.3107802327675234</v>
      </c>
      <c r="P900" s="227">
        <f>O900</f>
        <v>0.3107802327675234</v>
      </c>
      <c r="Q900" s="227">
        <f>P900</f>
        <v>0.3107802327675234</v>
      </c>
      <c r="R900" s="227">
        <f>Q900</f>
        <v>0.3107802327675234</v>
      </c>
      <c r="S900" s="227">
        <f>R900</f>
        <v>0.3107802327675234</v>
      </c>
      <c r="T900" s="227">
        <f>S900</f>
        <v>0.3107802327675234</v>
      </c>
      <c r="U900" s="227">
        <f>T900</f>
        <v>0.3107802327675234</v>
      </c>
      <c r="V900" s="227">
        <f>U900</f>
        <v>0.3107802327675234</v>
      </c>
      <c r="W900" s="207" t="str">
        <f>IF(X$5=K$5,SUM(Y900:AI900)-SUM(L900:V900),"")</f>
        <v/>
      </c>
      <c r="X900" s="9" t="str">
        <f>LOWER(CtryCode)&amp;".distn."&amp;$A900&amp;IF($B900="","","."&amp;$B900)&amp;IF($C900="","",".dec."&amp;$C900)&amp;"."&amp;X$5</f>
        <v>egy.distn.secshh.foo.2</v>
      </c>
      <c r="Y900" s="226">
        <f>IFERROR(SUMIF(DSecCpat,$B900,DSecHhd)/SUM(DSecHhd),0)</f>
        <v>0.3107802327675234</v>
      </c>
      <c r="Z900" s="227">
        <f>Y900</f>
        <v>0.3107802327675234</v>
      </c>
      <c r="AA900" s="227">
        <f>Z900</f>
        <v>0.3107802327675234</v>
      </c>
      <c r="AB900" s="227">
        <f>AA900</f>
        <v>0.3107802327675234</v>
      </c>
      <c r="AC900" s="227">
        <f>AB900</f>
        <v>0.3107802327675234</v>
      </c>
      <c r="AD900" s="227">
        <f>AC900</f>
        <v>0.3107802327675234</v>
      </c>
      <c r="AE900" s="227">
        <f>AD900</f>
        <v>0.3107802327675234</v>
      </c>
      <c r="AF900" s="227">
        <f>AE900</f>
        <v>0.3107802327675234</v>
      </c>
      <c r="AG900" s="227">
        <f>AF900</f>
        <v>0.3107802327675234</v>
      </c>
      <c r="AH900" s="227">
        <f>AG900</f>
        <v>0.3107802327675234</v>
      </c>
      <c r="AI900" s="227">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6">
        <f>IFERROR(SUMIF(DSecCpat,$B901,DSecHhd)/SUM(DSecHhd),0)</f>
        <v>0.3498153000797613</v>
      </c>
      <c r="M901" s="227">
        <f>L901</f>
        <v>0.3498153000797613</v>
      </c>
      <c r="N901" s="227">
        <f>M901</f>
        <v>0.3498153000797613</v>
      </c>
      <c r="O901" s="227">
        <f>N901</f>
        <v>0.3498153000797613</v>
      </c>
      <c r="P901" s="227">
        <f>O901</f>
        <v>0.3498153000797613</v>
      </c>
      <c r="Q901" s="227">
        <f>P901</f>
        <v>0.3498153000797613</v>
      </c>
      <c r="R901" s="227">
        <f>Q901</f>
        <v>0.3498153000797613</v>
      </c>
      <c r="S901" s="227">
        <f>R901</f>
        <v>0.3498153000797613</v>
      </c>
      <c r="T901" s="227">
        <f>S901</f>
        <v>0.3498153000797613</v>
      </c>
      <c r="U901" s="227">
        <f>T901</f>
        <v>0.3498153000797613</v>
      </c>
      <c r="V901" s="227">
        <f>U901</f>
        <v>0.3498153000797613</v>
      </c>
      <c r="W901" s="207" t="str">
        <f>IF(X$5=K$5,SUM(Y901:AI901)-SUM(L901:V901),"")</f>
        <v/>
      </c>
      <c r="X901" s="9" t="str">
        <f>LOWER(CtryCode)&amp;".distn."&amp;$A901&amp;IF($B901="","","."&amp;$B901)&amp;IF($C901="","",".dec."&amp;$C901)&amp;"."&amp;X$5</f>
        <v>egy.distn.secshh.srv.2</v>
      </c>
      <c r="Y901" s="226">
        <f>IFERROR(SUMIF(DSecCpat,$B901,DSecHhd)/SUM(DSecHhd),0)</f>
        <v>0.3498153000797613</v>
      </c>
      <c r="Z901" s="227">
        <f>Y901</f>
        <v>0.3498153000797613</v>
      </c>
      <c r="AA901" s="227">
        <f>Z901</f>
        <v>0.3498153000797613</v>
      </c>
      <c r="AB901" s="227">
        <f>AA901</f>
        <v>0.3498153000797613</v>
      </c>
      <c r="AC901" s="227">
        <f>AB901</f>
        <v>0.3498153000797613</v>
      </c>
      <c r="AD901" s="227">
        <f>AC901</f>
        <v>0.3498153000797613</v>
      </c>
      <c r="AE901" s="227">
        <f>AD901</f>
        <v>0.3498153000797613</v>
      </c>
      <c r="AF901" s="227">
        <f>AE901</f>
        <v>0.3498153000797613</v>
      </c>
      <c r="AG901" s="227">
        <f>AF901</f>
        <v>0.3498153000797613</v>
      </c>
      <c r="AH901" s="227">
        <f>AG901</f>
        <v>0.3498153000797613</v>
      </c>
      <c r="AI901" s="227">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6">
        <f>IFERROR(SUMIF(DSecCpat,$B902,DSecHhd)/SUM(DSecHhd),0)</f>
        <v>0.020198076426577765</v>
      </c>
      <c r="M902" s="227">
        <f>L902</f>
        <v>0.020198076426577765</v>
      </c>
      <c r="N902" s="227">
        <f>M902</f>
        <v>0.020198076426577765</v>
      </c>
      <c r="O902" s="227">
        <f>N902</f>
        <v>0.020198076426577765</v>
      </c>
      <c r="P902" s="227">
        <f>O902</f>
        <v>0.020198076426577765</v>
      </c>
      <c r="Q902" s="227">
        <f>P902</f>
        <v>0.020198076426577765</v>
      </c>
      <c r="R902" s="227">
        <f>Q902</f>
        <v>0.020198076426577765</v>
      </c>
      <c r="S902" s="227">
        <f>R902</f>
        <v>0.020198076426577765</v>
      </c>
      <c r="T902" s="227">
        <f>S902</f>
        <v>0.020198076426577765</v>
      </c>
      <c r="U902" s="227">
        <f>T902</f>
        <v>0.020198076426577765</v>
      </c>
      <c r="V902" s="227">
        <f>U902</f>
        <v>0.020198076426577765</v>
      </c>
      <c r="W902" s="207" t="str">
        <f>IF(X$5=K$5,SUM(Y902:AI902)-SUM(L902:V902),"")</f>
        <v/>
      </c>
      <c r="X902" s="9" t="str">
        <f>LOWER(CtryCode)&amp;".distn."&amp;$A902&amp;IF($B902="","","."&amp;$B902)&amp;IF($C902="","",".dec."&amp;$C902)&amp;"."&amp;X$5</f>
        <v>egy.distn.secshh.mch.2</v>
      </c>
      <c r="Y902" s="226">
        <f>IFERROR(SUMIF(DSecCpat,$B902,DSecHhd)/SUM(DSecHhd),0)</f>
        <v>0.020198076426577765</v>
      </c>
      <c r="Z902" s="227">
        <f>Y902</f>
        <v>0.020198076426577765</v>
      </c>
      <c r="AA902" s="227">
        <f>Z902</f>
        <v>0.020198076426577765</v>
      </c>
      <c r="AB902" s="227">
        <f>AA902</f>
        <v>0.020198076426577765</v>
      </c>
      <c r="AC902" s="227">
        <f>AB902</f>
        <v>0.020198076426577765</v>
      </c>
      <c r="AD902" s="227">
        <f>AC902</f>
        <v>0.020198076426577765</v>
      </c>
      <c r="AE902" s="227">
        <f>AD902</f>
        <v>0.020198076426577765</v>
      </c>
      <c r="AF902" s="227">
        <f>AE902</f>
        <v>0.020198076426577765</v>
      </c>
      <c r="AG902" s="227">
        <f>AF902</f>
        <v>0.020198076426577765</v>
      </c>
      <c r="AH902" s="227">
        <f>AG902</f>
        <v>0.020198076426577765</v>
      </c>
      <c r="AI902" s="227">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6">
        <f>IFERROR(SUMIF(DSecCpat,$B903,DSecHhd)/SUM(DSecHhd),0)</f>
        <v>0.0016495678609654823</v>
      </c>
      <c r="M903" s="227">
        <f>L903</f>
        <v>0.0016495678609654823</v>
      </c>
      <c r="N903" s="227">
        <f>M903</f>
        <v>0.0016495678609654823</v>
      </c>
      <c r="O903" s="227">
        <f>N903</f>
        <v>0.0016495678609654823</v>
      </c>
      <c r="P903" s="227">
        <f>O903</f>
        <v>0.0016495678609654823</v>
      </c>
      <c r="Q903" s="227">
        <f>P903</f>
        <v>0.0016495678609654823</v>
      </c>
      <c r="R903" s="227">
        <f>Q903</f>
        <v>0.0016495678609654823</v>
      </c>
      <c r="S903" s="227">
        <f>R903</f>
        <v>0.0016495678609654823</v>
      </c>
      <c r="T903" s="227">
        <f>S903</f>
        <v>0.0016495678609654823</v>
      </c>
      <c r="U903" s="227">
        <f>T903</f>
        <v>0.0016495678609654823</v>
      </c>
      <c r="V903" s="227">
        <f>U903</f>
        <v>0.0016495678609654823</v>
      </c>
      <c r="W903" s="207" t="str">
        <f>IF(X$5=K$5,SUM(Y903:AI903)-SUM(L903:V903),"")</f>
        <v/>
      </c>
      <c r="X903" s="9" t="str">
        <f>LOWER(CtryCode)&amp;".distn."&amp;$A903&amp;IF($B903="","","."&amp;$B903)&amp;IF($C903="","",".dec."&amp;$C903)&amp;"."&amp;X$5</f>
        <v>egy.distn.secshh.irn.2</v>
      </c>
      <c r="Y903" s="226">
        <f>IFERROR(SUMIF(DSecCpat,$B903,DSecHhd)/SUM(DSecHhd),0)</f>
        <v>0.0016495678609654823</v>
      </c>
      <c r="Z903" s="227">
        <f>Y903</f>
        <v>0.0016495678609654823</v>
      </c>
      <c r="AA903" s="227">
        <f>Z903</f>
        <v>0.0016495678609654823</v>
      </c>
      <c r="AB903" s="227">
        <f>AA903</f>
        <v>0.0016495678609654823</v>
      </c>
      <c r="AC903" s="227">
        <f>AB903</f>
        <v>0.0016495678609654823</v>
      </c>
      <c r="AD903" s="227">
        <f>AC903</f>
        <v>0.0016495678609654823</v>
      </c>
      <c r="AE903" s="227">
        <f>AD903</f>
        <v>0.0016495678609654823</v>
      </c>
      <c r="AF903" s="227">
        <f>AE903</f>
        <v>0.0016495678609654823</v>
      </c>
      <c r="AG903" s="227">
        <f>AF903</f>
        <v>0.0016495678609654823</v>
      </c>
      <c r="AH903" s="227">
        <f>AG903</f>
        <v>0.0016495678609654823</v>
      </c>
      <c r="AI903" s="227">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6">
        <f>IFERROR(SUMIF(DSecCpat,$B904,DSecHhd)/SUM(DSecHhd),0)</f>
        <v>0.0025208616432986757</v>
      </c>
      <c r="M904" s="227">
        <f>L904</f>
        <v>0.0025208616432986757</v>
      </c>
      <c r="N904" s="227">
        <f>M904</f>
        <v>0.0025208616432986757</v>
      </c>
      <c r="O904" s="227">
        <f>N904</f>
        <v>0.0025208616432986757</v>
      </c>
      <c r="P904" s="227">
        <f>O904</f>
        <v>0.0025208616432986757</v>
      </c>
      <c r="Q904" s="227">
        <f>P904</f>
        <v>0.0025208616432986757</v>
      </c>
      <c r="R904" s="227">
        <f>Q904</f>
        <v>0.0025208616432986757</v>
      </c>
      <c r="S904" s="227">
        <f>R904</f>
        <v>0.0025208616432986757</v>
      </c>
      <c r="T904" s="227">
        <f>S904</f>
        <v>0.0025208616432986757</v>
      </c>
      <c r="U904" s="227">
        <f>T904</f>
        <v>0.0025208616432986757</v>
      </c>
      <c r="V904" s="227">
        <f>U904</f>
        <v>0.0025208616432986757</v>
      </c>
      <c r="W904" s="207" t="str">
        <f>IF(X$5=K$5,SUM(Y904:AI904)-SUM(L904:V904),"")</f>
        <v/>
      </c>
      <c r="X904" s="9" t="str">
        <f>LOWER(CtryCode)&amp;".distn."&amp;$A904&amp;IF($B904="","","."&amp;$B904)&amp;IF($C904="","",".dec."&amp;$C904)&amp;"."&amp;X$5</f>
        <v>egy.distn.secshh.nfm.2</v>
      </c>
      <c r="Y904" s="226">
        <f>IFERROR(SUMIF(DSecCpat,$B904,DSecHhd)/SUM(DSecHhd),0)</f>
        <v>0.0025208616432986757</v>
      </c>
      <c r="Z904" s="227">
        <f>Y904</f>
        <v>0.0025208616432986757</v>
      </c>
      <c r="AA904" s="227">
        <f>Z904</f>
        <v>0.0025208616432986757</v>
      </c>
      <c r="AB904" s="227">
        <f>AA904</f>
        <v>0.0025208616432986757</v>
      </c>
      <c r="AC904" s="227">
        <f>AB904</f>
        <v>0.0025208616432986757</v>
      </c>
      <c r="AD904" s="227">
        <f>AC904</f>
        <v>0.0025208616432986757</v>
      </c>
      <c r="AE904" s="227">
        <f>AD904</f>
        <v>0.0025208616432986757</v>
      </c>
      <c r="AF904" s="227">
        <f>AE904</f>
        <v>0.0025208616432986757</v>
      </c>
      <c r="AG904" s="227">
        <f>AF904</f>
        <v>0.0025208616432986757</v>
      </c>
      <c r="AH904" s="227">
        <f>AG904</f>
        <v>0.0025208616432986757</v>
      </c>
      <c r="AI904" s="227">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6">
        <f>IFERROR(SUMIF(DSecCpat,$B905,DSecHhd)/SUM(DSecHhd),0)</f>
        <v>0.031038592414687458</v>
      </c>
      <c r="M905" s="227">
        <f>L905</f>
        <v>0.031038592414687458</v>
      </c>
      <c r="N905" s="227">
        <f>M905</f>
        <v>0.031038592414687458</v>
      </c>
      <c r="O905" s="227">
        <f>N905</f>
        <v>0.031038592414687458</v>
      </c>
      <c r="P905" s="227">
        <f>O905</f>
        <v>0.031038592414687458</v>
      </c>
      <c r="Q905" s="227">
        <f>P905</f>
        <v>0.031038592414687458</v>
      </c>
      <c r="R905" s="227">
        <f>Q905</f>
        <v>0.031038592414687458</v>
      </c>
      <c r="S905" s="227">
        <f>R905</f>
        <v>0.031038592414687458</v>
      </c>
      <c r="T905" s="227">
        <f>S905</f>
        <v>0.031038592414687458</v>
      </c>
      <c r="U905" s="227">
        <f>T905</f>
        <v>0.031038592414687458</v>
      </c>
      <c r="V905" s="227">
        <f>U905</f>
        <v>0.031038592414687458</v>
      </c>
      <c r="W905" s="207" t="str">
        <f>IF(X$5=K$5,SUM(Y905:AI905)-SUM(L905:V905),"")</f>
        <v/>
      </c>
      <c r="X905" s="9" t="str">
        <f>LOWER(CtryCode)&amp;".distn."&amp;$A905&amp;IF($B905="","","."&amp;$B905)&amp;IF($C905="","",".dec."&amp;$C905)&amp;"."&amp;X$5</f>
        <v>egy.distn.secshh.mac.2</v>
      </c>
      <c r="Y905" s="226">
        <f>IFERROR(SUMIF(DSecCpat,$B905,DSecHhd)/SUM(DSecHhd),0)</f>
        <v>0.031038592414687458</v>
      </c>
      <c r="Z905" s="227">
        <f>Y905</f>
        <v>0.031038592414687458</v>
      </c>
      <c r="AA905" s="227">
        <f>Z905</f>
        <v>0.031038592414687458</v>
      </c>
      <c r="AB905" s="227">
        <f>AA905</f>
        <v>0.031038592414687458</v>
      </c>
      <c r="AC905" s="227">
        <f>AB905</f>
        <v>0.031038592414687458</v>
      </c>
      <c r="AD905" s="227">
        <f>AC905</f>
        <v>0.031038592414687458</v>
      </c>
      <c r="AE905" s="227">
        <f>AD905</f>
        <v>0.031038592414687458</v>
      </c>
      <c r="AF905" s="227">
        <f>AE905</f>
        <v>0.031038592414687458</v>
      </c>
      <c r="AG905" s="227">
        <f>AF905</f>
        <v>0.031038592414687458</v>
      </c>
      <c r="AH905" s="227">
        <f>AG905</f>
        <v>0.031038592414687458</v>
      </c>
      <c r="AI905" s="227">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6">
        <f>IFERROR(SUMIF(DSecCpat,$B906,DSecHhd)/SUM(DSecHhd),0)</f>
        <v>0.015691610290041746</v>
      </c>
      <c r="M906" s="227">
        <f>L906</f>
        <v>0.015691610290041746</v>
      </c>
      <c r="N906" s="227">
        <f>M906</f>
        <v>0.015691610290041746</v>
      </c>
      <c r="O906" s="227">
        <f>N906</f>
        <v>0.015691610290041746</v>
      </c>
      <c r="P906" s="227">
        <f>O906</f>
        <v>0.015691610290041746</v>
      </c>
      <c r="Q906" s="227">
        <f>P906</f>
        <v>0.015691610290041746</v>
      </c>
      <c r="R906" s="227">
        <f>Q906</f>
        <v>0.015691610290041746</v>
      </c>
      <c r="S906" s="227">
        <f>R906</f>
        <v>0.015691610290041746</v>
      </c>
      <c r="T906" s="227">
        <f>S906</f>
        <v>0.015691610290041746</v>
      </c>
      <c r="U906" s="227">
        <f>T906</f>
        <v>0.015691610290041746</v>
      </c>
      <c r="V906" s="227">
        <f>U906</f>
        <v>0.015691610290041746</v>
      </c>
      <c r="W906" s="207" t="str">
        <f>IF(X$5=K$5,SUM(Y906:AI906)-SUM(L906:V906),"")</f>
        <v/>
      </c>
      <c r="X906" s="9" t="str">
        <f>LOWER(CtryCode)&amp;".distn."&amp;$A906&amp;IF($B906="","","."&amp;$B906)&amp;IF($C906="","",".dec."&amp;$C906)&amp;"."&amp;X$5</f>
        <v>egy.distn.secshh.cem.2</v>
      </c>
      <c r="Y906" s="226">
        <f>IFERROR(SUMIF(DSecCpat,$B906,DSecHhd)/SUM(DSecHhd),0)</f>
        <v>0.015691610290041746</v>
      </c>
      <c r="Z906" s="227">
        <f>Y906</f>
        <v>0.015691610290041746</v>
      </c>
      <c r="AA906" s="227">
        <f>Z906</f>
        <v>0.015691610290041746</v>
      </c>
      <c r="AB906" s="227">
        <f>AA906</f>
        <v>0.015691610290041746</v>
      </c>
      <c r="AC906" s="227">
        <f>AB906</f>
        <v>0.015691610290041746</v>
      </c>
      <c r="AD906" s="227">
        <f>AC906</f>
        <v>0.015691610290041746</v>
      </c>
      <c r="AE906" s="227">
        <f>AD906</f>
        <v>0.015691610290041746</v>
      </c>
      <c r="AF906" s="227">
        <f>AE906</f>
        <v>0.015691610290041746</v>
      </c>
      <c r="AG906" s="227">
        <f>AF906</f>
        <v>0.015691610290041746</v>
      </c>
      <c r="AH906" s="227">
        <f>AG906</f>
        <v>0.015691610290041746</v>
      </c>
      <c r="AI906" s="227">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6">
        <f>IFERROR(SUMIF(DSecCpat,$B907,DSecHhd)/SUM(DSecHhd),0)</f>
        <v>0.11933063565973362</v>
      </c>
      <c r="M907" s="227">
        <f>L907</f>
        <v>0.11933063565973362</v>
      </c>
      <c r="N907" s="227">
        <f>M907</f>
        <v>0.11933063565973362</v>
      </c>
      <c r="O907" s="227">
        <f>N907</f>
        <v>0.11933063565973362</v>
      </c>
      <c r="P907" s="227">
        <f>O907</f>
        <v>0.11933063565973362</v>
      </c>
      <c r="Q907" s="227">
        <f>P907</f>
        <v>0.11933063565973362</v>
      </c>
      <c r="R907" s="227">
        <f>Q907</f>
        <v>0.11933063565973362</v>
      </c>
      <c r="S907" s="227">
        <f>R907</f>
        <v>0.11933063565973362</v>
      </c>
      <c r="T907" s="227">
        <f>S907</f>
        <v>0.11933063565973362</v>
      </c>
      <c r="U907" s="227">
        <f>T907</f>
        <v>0.11933063565973362</v>
      </c>
      <c r="V907" s="227">
        <f>U907</f>
        <v>0.11933063565973362</v>
      </c>
      <c r="W907" s="207" t="str">
        <f>IF(X$5=K$5,SUM(Y907:AI907)-SUM(L907:V907),"")</f>
        <v/>
      </c>
      <c r="X907" s="9" t="str">
        <f>LOWER(CtryCode)&amp;".distn."&amp;$A907&amp;IF($B907="","","."&amp;$B907)&amp;IF($C907="","",".dec."&amp;$C907)&amp;"."&amp;X$5</f>
        <v>egy.distn.secshh.omn.2</v>
      </c>
      <c r="Y907" s="226">
        <f>IFERROR(SUMIF(DSecCpat,$B907,DSecHhd)/SUM(DSecHhd),0)</f>
        <v>0.11933063565973362</v>
      </c>
      <c r="Z907" s="227">
        <f>Y907</f>
        <v>0.11933063565973362</v>
      </c>
      <c r="AA907" s="227">
        <f>Z907</f>
        <v>0.11933063565973362</v>
      </c>
      <c r="AB907" s="227">
        <f>AA907</f>
        <v>0.11933063565973362</v>
      </c>
      <c r="AC907" s="227">
        <f>AB907</f>
        <v>0.11933063565973362</v>
      </c>
      <c r="AD907" s="227">
        <f>AC907</f>
        <v>0.11933063565973362</v>
      </c>
      <c r="AE907" s="227">
        <f>AD907</f>
        <v>0.11933063565973362</v>
      </c>
      <c r="AF907" s="227">
        <f>AE907</f>
        <v>0.11933063565973362</v>
      </c>
      <c r="AG907" s="227">
        <f>AF907</f>
        <v>0.11933063565973362</v>
      </c>
      <c r="AH907" s="227">
        <f>AG907</f>
        <v>0.11933063565973362</v>
      </c>
      <c r="AI907" s="227">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6">
        <f>IFERROR(SUMIF(DSecCpat,$B908,DSecHhd)/SUM(DSecHhd),0)</f>
        <v>0.010394952835087966</v>
      </c>
      <c r="M908" s="227">
        <f>L908</f>
        <v>0.010394952835087966</v>
      </c>
      <c r="N908" s="227">
        <f>M908</f>
        <v>0.010394952835087966</v>
      </c>
      <c r="O908" s="227">
        <f>N908</f>
        <v>0.010394952835087966</v>
      </c>
      <c r="P908" s="227">
        <f>O908</f>
        <v>0.010394952835087966</v>
      </c>
      <c r="Q908" s="227">
        <f>P908</f>
        <v>0.010394952835087966</v>
      </c>
      <c r="R908" s="227">
        <f>Q908</f>
        <v>0.010394952835087966</v>
      </c>
      <c r="S908" s="227">
        <f>R908</f>
        <v>0.010394952835087966</v>
      </c>
      <c r="T908" s="227">
        <f>S908</f>
        <v>0.010394952835087966</v>
      </c>
      <c r="U908" s="227">
        <f>T908</f>
        <v>0.010394952835087966</v>
      </c>
      <c r="V908" s="227">
        <f>U908</f>
        <v>0.010394952835087966</v>
      </c>
      <c r="W908" s="207" t="str">
        <f>IF(X$5=K$5,SUM(Y908:AI908)-SUM(L908:V908),"")</f>
        <v/>
      </c>
      <c r="X908" s="9" t="str">
        <f>LOWER(CtryCode)&amp;".distn."&amp;$A908&amp;IF($B908="","","."&amp;$B908)&amp;IF($C908="","",".dec."&amp;$C908)&amp;"."&amp;X$5</f>
        <v>egy.distn.secshh.cst.2</v>
      </c>
      <c r="Y908" s="226">
        <f>IFERROR(SUMIF(DSecCpat,$B908,DSecHhd)/SUM(DSecHhd),0)</f>
        <v>0.010394952835087966</v>
      </c>
      <c r="Z908" s="227">
        <f>Y908</f>
        <v>0.010394952835087966</v>
      </c>
      <c r="AA908" s="227">
        <f>Z908</f>
        <v>0.010394952835087966</v>
      </c>
      <c r="AB908" s="227">
        <f>AA908</f>
        <v>0.010394952835087966</v>
      </c>
      <c r="AC908" s="227">
        <f>AB908</f>
        <v>0.010394952835087966</v>
      </c>
      <c r="AD908" s="227">
        <f>AC908</f>
        <v>0.010394952835087966</v>
      </c>
      <c r="AE908" s="227">
        <f>AD908</f>
        <v>0.010394952835087966</v>
      </c>
      <c r="AF908" s="227">
        <f>AE908</f>
        <v>0.010394952835087966</v>
      </c>
      <c r="AG908" s="227">
        <f>AF908</f>
        <v>0.010394952835087966</v>
      </c>
      <c r="AH908" s="227">
        <f>AG908</f>
        <v>0.010394952835087966</v>
      </c>
      <c r="AI908" s="227">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6">
        <f>IFERROR(SUMIF(DSecCpat,$B909,DSecHhd)/SUM(DSecHhd),0)</f>
        <v>0.02093453989520936</v>
      </c>
      <c r="M909" s="227">
        <f>L909</f>
        <v>0.02093453989520936</v>
      </c>
      <c r="N909" s="227">
        <f>M909</f>
        <v>0.02093453989520936</v>
      </c>
      <c r="O909" s="227">
        <f>N909</f>
        <v>0.02093453989520936</v>
      </c>
      <c r="P909" s="227">
        <f>O909</f>
        <v>0.02093453989520936</v>
      </c>
      <c r="Q909" s="227">
        <f>P909</f>
        <v>0.02093453989520936</v>
      </c>
      <c r="R909" s="227">
        <f>Q909</f>
        <v>0.02093453989520936</v>
      </c>
      <c r="S909" s="227">
        <f>R909</f>
        <v>0.02093453989520936</v>
      </c>
      <c r="T909" s="227">
        <f>S909</f>
        <v>0.02093453989520936</v>
      </c>
      <c r="U909" s="227">
        <f>T909</f>
        <v>0.02093453989520936</v>
      </c>
      <c r="V909" s="227">
        <f>U909</f>
        <v>0.02093453989520936</v>
      </c>
      <c r="W909" s="207" t="str">
        <f>IF(X$5=K$5,SUM(Y909:AI909)-SUM(L909:V909),"")</f>
        <v/>
      </c>
      <c r="X909" s="9" t="str">
        <f>LOWER(CtryCode)&amp;".distn."&amp;$A909&amp;IF($B909="","","."&amp;$B909)&amp;IF($C909="","",".dec."&amp;$C909)&amp;"."&amp;X$5</f>
        <v>egy.distn.secshh.ftr.2</v>
      </c>
      <c r="Y909" s="226">
        <f>IFERROR(SUMIF(DSecCpat,$B909,DSecHhd)/SUM(DSecHhd),0)</f>
        <v>0.02093453989520936</v>
      </c>
      <c r="Z909" s="227">
        <f>Y909</f>
        <v>0.02093453989520936</v>
      </c>
      <c r="AA909" s="227">
        <f>Z909</f>
        <v>0.02093453989520936</v>
      </c>
      <c r="AB909" s="227">
        <f>AA909</f>
        <v>0.02093453989520936</v>
      </c>
      <c r="AC909" s="227">
        <f>AB909</f>
        <v>0.02093453989520936</v>
      </c>
      <c r="AD909" s="227">
        <f>AC909</f>
        <v>0.02093453989520936</v>
      </c>
      <c r="AE909" s="227">
        <f>AD909</f>
        <v>0.02093453989520936</v>
      </c>
      <c r="AF909" s="227">
        <f>AE909</f>
        <v>0.02093453989520936</v>
      </c>
      <c r="AG909" s="227">
        <f>AF909</f>
        <v>0.02093453989520936</v>
      </c>
      <c r="AH909" s="227">
        <f>AG909</f>
        <v>0.02093453989520936</v>
      </c>
      <c r="AI909" s="227">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6">
        <f>IFERROR(SUMIF(DSecCpat,$B910,DSecHhd)/SUM(DSecHhd),0)</f>
        <v>0.04829076146143992</v>
      </c>
      <c r="M910" s="227">
        <f>L910</f>
        <v>0.04829076146143992</v>
      </c>
      <c r="N910" s="227">
        <f>M910</f>
        <v>0.04829076146143992</v>
      </c>
      <c r="O910" s="227">
        <f>N910</f>
        <v>0.04829076146143992</v>
      </c>
      <c r="P910" s="227">
        <f>O910</f>
        <v>0.04829076146143992</v>
      </c>
      <c r="Q910" s="227">
        <f>P910</f>
        <v>0.04829076146143992</v>
      </c>
      <c r="R910" s="227">
        <f>Q910</f>
        <v>0.04829076146143992</v>
      </c>
      <c r="S910" s="227">
        <f>R910</f>
        <v>0.04829076146143992</v>
      </c>
      <c r="T910" s="227">
        <f>S910</f>
        <v>0.04829076146143992</v>
      </c>
      <c r="U910" s="227">
        <f>T910</f>
        <v>0.04829076146143992</v>
      </c>
      <c r="V910" s="227">
        <f>U910</f>
        <v>0.04829076146143992</v>
      </c>
      <c r="W910" s="207" t="str">
        <f>IF(X$5=K$5,SUM(Y910:AI910)-SUM(L910:V910),"")</f>
        <v/>
      </c>
      <c r="X910" s="9" t="str">
        <f>LOWER(CtryCode)&amp;".distn."&amp;$A910&amp;IF($B910="","","."&amp;$B910)&amp;IF($C910="","",".dec."&amp;$C910)&amp;"."&amp;X$5</f>
        <v>egy.distn.secshh.res.2</v>
      </c>
      <c r="Y910" s="226">
        <f>IFERROR(SUMIF(DSecCpat,$B910,DSecHhd)/SUM(DSecHhd),0)</f>
        <v>0.04829076146143992</v>
      </c>
      <c r="Z910" s="227">
        <f>Y910</f>
        <v>0.04829076146143992</v>
      </c>
      <c r="AA910" s="227">
        <f>Z910</f>
        <v>0.04829076146143992</v>
      </c>
      <c r="AB910" s="227">
        <f>AA910</f>
        <v>0.04829076146143992</v>
      </c>
      <c r="AC910" s="227">
        <f>AB910</f>
        <v>0.04829076146143992</v>
      </c>
      <c r="AD910" s="227">
        <f>AC910</f>
        <v>0.04829076146143992</v>
      </c>
      <c r="AE910" s="227">
        <f>AD910</f>
        <v>0.04829076146143992</v>
      </c>
      <c r="AF910" s="227">
        <f>AE910</f>
        <v>0.04829076146143992</v>
      </c>
      <c r="AG910" s="227">
        <f>AF910</f>
        <v>0.04829076146143992</v>
      </c>
      <c r="AH910" s="227">
        <f>AG910</f>
        <v>0.04829076146143992</v>
      </c>
      <c r="AI910" s="227">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6">
        <f>IFERROR(SUMIF(DSecCpat,$B911,DSecHhd)/SUM(DSecHhd),0)</f>
        <v>0.018183332707993514</v>
      </c>
      <c r="M911" s="227">
        <f>L911</f>
        <v>0.018183332707993514</v>
      </c>
      <c r="N911" s="227">
        <f>M911</f>
        <v>0.018183332707993514</v>
      </c>
      <c r="O911" s="227">
        <f>N911</f>
        <v>0.018183332707993514</v>
      </c>
      <c r="P911" s="227">
        <f>O911</f>
        <v>0.018183332707993514</v>
      </c>
      <c r="Q911" s="227">
        <f>P911</f>
        <v>0.018183332707993514</v>
      </c>
      <c r="R911" s="227">
        <f>Q911</f>
        <v>0.018183332707993514</v>
      </c>
      <c r="S911" s="227">
        <f>R911</f>
        <v>0.018183332707993514</v>
      </c>
      <c r="T911" s="227">
        <f>S911</f>
        <v>0.018183332707993514</v>
      </c>
      <c r="U911" s="227">
        <f>T911</f>
        <v>0.018183332707993514</v>
      </c>
      <c r="V911" s="227">
        <f>U911</f>
        <v>0.018183332707993514</v>
      </c>
      <c r="W911" s="207" t="str">
        <f>IF(X$5=K$5,SUM(Y911:AI911)-SUM(L911:V911),"")</f>
        <v/>
      </c>
      <c r="X911" s="9" t="str">
        <f>LOWER(CtryCode)&amp;".distn."&amp;$A911&amp;IF($B911="","","."&amp;$B911)&amp;IF($C911="","",".dec."&amp;$C911)&amp;"."&amp;X$5</f>
        <v>egy.distn.secshh.pow.2</v>
      </c>
      <c r="Y911" s="226">
        <f>IFERROR(SUMIF(DSecCpat,$B911,DSecHhd)/SUM(DSecHhd),0)</f>
        <v>0.018183332707993514</v>
      </c>
      <c r="Z911" s="227">
        <f>Y911</f>
        <v>0.018183332707993514</v>
      </c>
      <c r="AA911" s="227">
        <f>Z911</f>
        <v>0.018183332707993514</v>
      </c>
      <c r="AB911" s="227">
        <f>AA911</f>
        <v>0.018183332707993514</v>
      </c>
      <c r="AC911" s="227">
        <f>AB911</f>
        <v>0.018183332707993514</v>
      </c>
      <c r="AD911" s="227">
        <f>AC911</f>
        <v>0.018183332707993514</v>
      </c>
      <c r="AE911" s="227">
        <f>AD911</f>
        <v>0.018183332707993514</v>
      </c>
      <c r="AF911" s="227">
        <f>AE911</f>
        <v>0.018183332707993514</v>
      </c>
      <c r="AG911" s="227">
        <f>AF911</f>
        <v>0.018183332707993514</v>
      </c>
      <c r="AH911" s="227">
        <f>AG911</f>
        <v>0.018183332707993514</v>
      </c>
      <c r="AI911" s="227">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6">
        <f>IFERROR(SUMIF(DSecCpat,$B912,DSecOut)/SUM(DSecOut),0)</f>
        <v>0.0068304854069693105</v>
      </c>
      <c r="M912" s="227">
        <f>L912</f>
        <v>0.0068304854069693105</v>
      </c>
      <c r="N912" s="227">
        <f>M912</f>
        <v>0.0068304854069693105</v>
      </c>
      <c r="O912" s="227">
        <f>N912</f>
        <v>0.0068304854069693105</v>
      </c>
      <c r="P912" s="227">
        <f>O912</f>
        <v>0.0068304854069693105</v>
      </c>
      <c r="Q912" s="227">
        <f>P912</f>
        <v>0.0068304854069693105</v>
      </c>
      <c r="R912" s="227">
        <f>Q912</f>
        <v>0.0068304854069693105</v>
      </c>
      <c r="S912" s="227">
        <f>R912</f>
        <v>0.0068304854069693105</v>
      </c>
      <c r="T912" s="227">
        <f>S912</f>
        <v>0.0068304854069693105</v>
      </c>
      <c r="U912" s="227">
        <f>T912</f>
        <v>0.0068304854069693105</v>
      </c>
      <c r="V912" s="227">
        <f>U912</f>
        <v>0.0068304854069693105</v>
      </c>
      <c r="W912" s="207" t="str">
        <f>IF(X$5=K$5,SUM(Y912:AI912)-SUM(L912:V912),"")</f>
        <v/>
      </c>
      <c r="X912" s="9" t="str">
        <f>LOWER(CtryCode)&amp;".distn."&amp;$A912&amp;IF($B912="","","."&amp;$B912)&amp;IF($C912="","",".dec."&amp;$C912)&amp;"."&amp;X$5</f>
        <v>egy.distn.secsout.avi.2</v>
      </c>
      <c r="Y912" s="226">
        <f>IFERROR(SUMIF(DSecCpat,$B912,DSecOut)/SUM(DSecOut),0)</f>
        <v>0.0068304854069693105</v>
      </c>
      <c r="Z912" s="227">
        <f>Y912</f>
        <v>0.0068304854069693105</v>
      </c>
      <c r="AA912" s="227">
        <f>Z912</f>
        <v>0.0068304854069693105</v>
      </c>
      <c r="AB912" s="227">
        <f>AA912</f>
        <v>0.0068304854069693105</v>
      </c>
      <c r="AC912" s="227">
        <f>AB912</f>
        <v>0.0068304854069693105</v>
      </c>
      <c r="AD912" s="227">
        <f>AC912</f>
        <v>0.0068304854069693105</v>
      </c>
      <c r="AE912" s="227">
        <f>AD912</f>
        <v>0.0068304854069693105</v>
      </c>
      <c r="AF912" s="227">
        <f>AE912</f>
        <v>0.0068304854069693105</v>
      </c>
      <c r="AG912" s="227">
        <f>AF912</f>
        <v>0.0068304854069693105</v>
      </c>
      <c r="AH912" s="227">
        <f>AG912</f>
        <v>0.0068304854069693105</v>
      </c>
      <c r="AI912" s="227">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6">
        <f>IFERROR(SUMIF(DSecCpat,$B913,DSecOut)/SUM(DSecOut),0)</f>
        <v>0.045059339300433654</v>
      </c>
      <c r="M913" s="227">
        <f>L913</f>
        <v>0.045059339300433654</v>
      </c>
      <c r="N913" s="227">
        <f>M913</f>
        <v>0.045059339300433654</v>
      </c>
      <c r="O913" s="227">
        <f>N913</f>
        <v>0.045059339300433654</v>
      </c>
      <c r="P913" s="227">
        <f>O913</f>
        <v>0.045059339300433654</v>
      </c>
      <c r="Q913" s="227">
        <f>P913</f>
        <v>0.045059339300433654</v>
      </c>
      <c r="R913" s="227">
        <f>Q913</f>
        <v>0.045059339300433654</v>
      </c>
      <c r="S913" s="227">
        <f>R913</f>
        <v>0.045059339300433654</v>
      </c>
      <c r="T913" s="227">
        <f>S913</f>
        <v>0.045059339300433654</v>
      </c>
      <c r="U913" s="227">
        <f>T913</f>
        <v>0.045059339300433654</v>
      </c>
      <c r="V913" s="227">
        <f>U913</f>
        <v>0.045059339300433654</v>
      </c>
      <c r="W913" s="207" t="str">
        <f>IF(X$5=K$5,SUM(Y913:AI913)-SUM(L913:V913),"")</f>
        <v/>
      </c>
      <c r="X913" s="9" t="str">
        <f>LOWER(CtryCode)&amp;".distn."&amp;$A913&amp;IF($B913="","","."&amp;$B913)&amp;IF($C913="","",".dec."&amp;$C913)&amp;"."&amp;X$5</f>
        <v>egy.distn.secsout.nav.2</v>
      </c>
      <c r="Y913" s="226">
        <f>IFERROR(SUMIF(DSecCpat,$B913,DSecOut)/SUM(DSecOut),0)</f>
        <v>0.045059339300433654</v>
      </c>
      <c r="Z913" s="227">
        <f>Y913</f>
        <v>0.045059339300433654</v>
      </c>
      <c r="AA913" s="227">
        <f>Z913</f>
        <v>0.045059339300433654</v>
      </c>
      <c r="AB913" s="227">
        <f>AA913</f>
        <v>0.045059339300433654</v>
      </c>
      <c r="AC913" s="227">
        <f>AB913</f>
        <v>0.045059339300433654</v>
      </c>
      <c r="AD913" s="227">
        <f>AC913</f>
        <v>0.045059339300433654</v>
      </c>
      <c r="AE913" s="227">
        <f>AD913</f>
        <v>0.045059339300433654</v>
      </c>
      <c r="AF913" s="227">
        <f>AE913</f>
        <v>0.045059339300433654</v>
      </c>
      <c r="AG913" s="227">
        <f>AF913</f>
        <v>0.045059339300433654</v>
      </c>
      <c r="AH913" s="227">
        <f>AG913</f>
        <v>0.045059339300433654</v>
      </c>
      <c r="AI913" s="227">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6">
        <f>IFERROR(SUMIF(DSecCpat,$B914,DSecOut)/SUM(DSecOut),0)</f>
        <v>0.2285589854099775</v>
      </c>
      <c r="M914" s="227">
        <f>L914</f>
        <v>0.2285589854099775</v>
      </c>
      <c r="N914" s="227">
        <f>M914</f>
        <v>0.2285589854099775</v>
      </c>
      <c r="O914" s="227">
        <f>N914</f>
        <v>0.2285589854099775</v>
      </c>
      <c r="P914" s="227">
        <f>O914</f>
        <v>0.2285589854099775</v>
      </c>
      <c r="Q914" s="227">
        <f>P914</f>
        <v>0.2285589854099775</v>
      </c>
      <c r="R914" s="227">
        <f>Q914</f>
        <v>0.2285589854099775</v>
      </c>
      <c r="S914" s="227">
        <f>R914</f>
        <v>0.2285589854099775</v>
      </c>
      <c r="T914" s="227">
        <f>S914</f>
        <v>0.2285589854099775</v>
      </c>
      <c r="U914" s="227">
        <f>T914</f>
        <v>0.2285589854099775</v>
      </c>
      <c r="V914" s="227">
        <f>U914</f>
        <v>0.2285589854099775</v>
      </c>
      <c r="W914" s="207" t="str">
        <f>IF(X$5=K$5,SUM(Y914:AI914)-SUM(L914:V914),"")</f>
        <v/>
      </c>
      <c r="X914" s="9" t="str">
        <f>LOWER(CtryCode)&amp;".distn."&amp;$A914&amp;IF($B914="","","."&amp;$B914)&amp;IF($C914="","",".dec."&amp;$C914)&amp;"."&amp;X$5</f>
        <v>egy.distn.secsout.foo.2</v>
      </c>
      <c r="Y914" s="226">
        <f>IFERROR(SUMIF(DSecCpat,$B914,DSecOut)/SUM(DSecOut),0)</f>
        <v>0.2285589854099775</v>
      </c>
      <c r="Z914" s="227">
        <f>Y914</f>
        <v>0.2285589854099775</v>
      </c>
      <c r="AA914" s="227">
        <f>Z914</f>
        <v>0.2285589854099775</v>
      </c>
      <c r="AB914" s="227">
        <f>AA914</f>
        <v>0.2285589854099775</v>
      </c>
      <c r="AC914" s="227">
        <f>AB914</f>
        <v>0.2285589854099775</v>
      </c>
      <c r="AD914" s="227">
        <f>AC914</f>
        <v>0.2285589854099775</v>
      </c>
      <c r="AE914" s="227">
        <f>AD914</f>
        <v>0.2285589854099775</v>
      </c>
      <c r="AF914" s="227">
        <f>AE914</f>
        <v>0.2285589854099775</v>
      </c>
      <c r="AG914" s="227">
        <f>AF914</f>
        <v>0.2285589854099775</v>
      </c>
      <c r="AH914" s="227">
        <f>AG914</f>
        <v>0.2285589854099775</v>
      </c>
      <c r="AI914" s="227">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6">
        <f>IFERROR(SUMIF(DSecCpat,$B915,DSecOut)/SUM(DSecOut),0)</f>
        <v>0.3244422596462645</v>
      </c>
      <c r="M915" s="227">
        <f>L915</f>
        <v>0.3244422596462645</v>
      </c>
      <c r="N915" s="227">
        <f>M915</f>
        <v>0.3244422596462645</v>
      </c>
      <c r="O915" s="227">
        <f>N915</f>
        <v>0.3244422596462645</v>
      </c>
      <c r="P915" s="227">
        <f>O915</f>
        <v>0.3244422596462645</v>
      </c>
      <c r="Q915" s="227">
        <f>P915</f>
        <v>0.3244422596462645</v>
      </c>
      <c r="R915" s="227">
        <f>Q915</f>
        <v>0.3244422596462645</v>
      </c>
      <c r="S915" s="227">
        <f>R915</f>
        <v>0.3244422596462645</v>
      </c>
      <c r="T915" s="227">
        <f>S915</f>
        <v>0.3244422596462645</v>
      </c>
      <c r="U915" s="227">
        <f>T915</f>
        <v>0.3244422596462645</v>
      </c>
      <c r="V915" s="227">
        <f>U915</f>
        <v>0.3244422596462645</v>
      </c>
      <c r="W915" s="207" t="str">
        <f>IF(X$5=K$5,SUM(Y915:AI915)-SUM(L915:V915),"")</f>
        <v/>
      </c>
      <c r="X915" s="9" t="str">
        <f>LOWER(CtryCode)&amp;".distn."&amp;$A915&amp;IF($B915="","","."&amp;$B915)&amp;IF($C915="","",".dec."&amp;$C915)&amp;"."&amp;X$5</f>
        <v>egy.distn.secsout.srv.2</v>
      </c>
      <c r="Y915" s="226">
        <f>IFERROR(SUMIF(DSecCpat,$B915,DSecOut)/SUM(DSecOut),0)</f>
        <v>0.3244422596462645</v>
      </c>
      <c r="Z915" s="227">
        <f>Y915</f>
        <v>0.3244422596462645</v>
      </c>
      <c r="AA915" s="227">
        <f>Z915</f>
        <v>0.3244422596462645</v>
      </c>
      <c r="AB915" s="227">
        <f>AA915</f>
        <v>0.3244422596462645</v>
      </c>
      <c r="AC915" s="227">
        <f>AB915</f>
        <v>0.3244422596462645</v>
      </c>
      <c r="AD915" s="227">
        <f>AC915</f>
        <v>0.3244422596462645</v>
      </c>
      <c r="AE915" s="227">
        <f>AD915</f>
        <v>0.3244422596462645</v>
      </c>
      <c r="AF915" s="227">
        <f>AE915</f>
        <v>0.3244422596462645</v>
      </c>
      <c r="AG915" s="227">
        <f>AF915</f>
        <v>0.3244422596462645</v>
      </c>
      <c r="AH915" s="227">
        <f>AG915</f>
        <v>0.3244422596462645</v>
      </c>
      <c r="AI915" s="227">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6">
        <f>IFERROR(SUMIF(DSecCpat,$B916,DSecOut)/SUM(DSecOut),0)</f>
        <v>0.02828909863055296</v>
      </c>
      <c r="M916" s="227">
        <f>L916</f>
        <v>0.02828909863055296</v>
      </c>
      <c r="N916" s="227">
        <f>M916</f>
        <v>0.02828909863055296</v>
      </c>
      <c r="O916" s="227">
        <f>N916</f>
        <v>0.02828909863055296</v>
      </c>
      <c r="P916" s="227">
        <f>O916</f>
        <v>0.02828909863055296</v>
      </c>
      <c r="Q916" s="227">
        <f>P916</f>
        <v>0.02828909863055296</v>
      </c>
      <c r="R916" s="227">
        <f>Q916</f>
        <v>0.02828909863055296</v>
      </c>
      <c r="S916" s="227">
        <f>R916</f>
        <v>0.02828909863055296</v>
      </c>
      <c r="T916" s="227">
        <f>S916</f>
        <v>0.02828909863055296</v>
      </c>
      <c r="U916" s="227">
        <f>T916</f>
        <v>0.02828909863055296</v>
      </c>
      <c r="V916" s="227">
        <f>U916</f>
        <v>0.02828909863055296</v>
      </c>
      <c r="W916" s="207" t="str">
        <f>IF(X$5=K$5,SUM(Y916:AI916)-SUM(L916:V916),"")</f>
        <v/>
      </c>
      <c r="X916" s="9" t="str">
        <f>LOWER(CtryCode)&amp;".distn."&amp;$A916&amp;IF($B916="","","."&amp;$B916)&amp;IF($C916="","",".dec."&amp;$C916)&amp;"."&amp;X$5</f>
        <v>egy.distn.secsout.mch.2</v>
      </c>
      <c r="Y916" s="226">
        <f>IFERROR(SUMIF(DSecCpat,$B916,DSecOut)/SUM(DSecOut),0)</f>
        <v>0.02828909863055296</v>
      </c>
      <c r="Z916" s="227">
        <f>Y916</f>
        <v>0.02828909863055296</v>
      </c>
      <c r="AA916" s="227">
        <f>Z916</f>
        <v>0.02828909863055296</v>
      </c>
      <c r="AB916" s="227">
        <f>AA916</f>
        <v>0.02828909863055296</v>
      </c>
      <c r="AC916" s="227">
        <f>AB916</f>
        <v>0.02828909863055296</v>
      </c>
      <c r="AD916" s="227">
        <f>AC916</f>
        <v>0.02828909863055296</v>
      </c>
      <c r="AE916" s="227">
        <f>AD916</f>
        <v>0.02828909863055296</v>
      </c>
      <c r="AF916" s="227">
        <f>AE916</f>
        <v>0.02828909863055296</v>
      </c>
      <c r="AG916" s="227">
        <f>AF916</f>
        <v>0.02828909863055296</v>
      </c>
      <c r="AH916" s="227">
        <f>AG916</f>
        <v>0.02828909863055296</v>
      </c>
      <c r="AI916" s="227">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6">
        <f>IFERROR(SUMIF(DSecCpat,$B917,DSecOut)/SUM(DSecOut),0)</f>
        <v>0.006037517702718237</v>
      </c>
      <c r="M917" s="227">
        <f>L917</f>
        <v>0.006037517702718237</v>
      </c>
      <c r="N917" s="227">
        <f>M917</f>
        <v>0.006037517702718237</v>
      </c>
      <c r="O917" s="227">
        <f>N917</f>
        <v>0.006037517702718237</v>
      </c>
      <c r="P917" s="227">
        <f>O917</f>
        <v>0.006037517702718237</v>
      </c>
      <c r="Q917" s="227">
        <f>P917</f>
        <v>0.006037517702718237</v>
      </c>
      <c r="R917" s="227">
        <f>Q917</f>
        <v>0.006037517702718237</v>
      </c>
      <c r="S917" s="227">
        <f>R917</f>
        <v>0.006037517702718237</v>
      </c>
      <c r="T917" s="227">
        <f>S917</f>
        <v>0.006037517702718237</v>
      </c>
      <c r="U917" s="227">
        <f>T917</f>
        <v>0.006037517702718237</v>
      </c>
      <c r="V917" s="227">
        <f>U917</f>
        <v>0.006037517702718237</v>
      </c>
      <c r="W917" s="207" t="str">
        <f>IF(X$5=K$5,SUM(Y917:AI917)-SUM(L917:V917),"")</f>
        <v/>
      </c>
      <c r="X917" s="9" t="str">
        <f>LOWER(CtryCode)&amp;".distn."&amp;$A917&amp;IF($B917="","","."&amp;$B917)&amp;IF($C917="","",".dec."&amp;$C917)&amp;"."&amp;X$5</f>
        <v>egy.distn.secsout.irn.2</v>
      </c>
      <c r="Y917" s="226">
        <f>IFERROR(SUMIF(DSecCpat,$B917,DSecOut)/SUM(DSecOut),0)</f>
        <v>0.006037517702718237</v>
      </c>
      <c r="Z917" s="227">
        <f>Y917</f>
        <v>0.006037517702718237</v>
      </c>
      <c r="AA917" s="227">
        <f>Z917</f>
        <v>0.006037517702718237</v>
      </c>
      <c r="AB917" s="227">
        <f>AA917</f>
        <v>0.006037517702718237</v>
      </c>
      <c r="AC917" s="227">
        <f>AB917</f>
        <v>0.006037517702718237</v>
      </c>
      <c r="AD917" s="227">
        <f>AC917</f>
        <v>0.006037517702718237</v>
      </c>
      <c r="AE917" s="227">
        <f>AD917</f>
        <v>0.006037517702718237</v>
      </c>
      <c r="AF917" s="227">
        <f>AE917</f>
        <v>0.006037517702718237</v>
      </c>
      <c r="AG917" s="227">
        <f>AF917</f>
        <v>0.006037517702718237</v>
      </c>
      <c r="AH917" s="227">
        <f>AG917</f>
        <v>0.006037517702718237</v>
      </c>
      <c r="AI917" s="227">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6">
        <f>IFERROR(SUMIF(DSecCpat,$B918,DSecOut)/SUM(DSecOut),0)</f>
        <v>0.010475700727685245</v>
      </c>
      <c r="M918" s="227">
        <f>L918</f>
        <v>0.010475700727685245</v>
      </c>
      <c r="N918" s="227">
        <f>M918</f>
        <v>0.010475700727685245</v>
      </c>
      <c r="O918" s="227">
        <f>N918</f>
        <v>0.010475700727685245</v>
      </c>
      <c r="P918" s="227">
        <f>O918</f>
        <v>0.010475700727685245</v>
      </c>
      <c r="Q918" s="227">
        <f>P918</f>
        <v>0.010475700727685245</v>
      </c>
      <c r="R918" s="227">
        <f>Q918</f>
        <v>0.010475700727685245</v>
      </c>
      <c r="S918" s="227">
        <f>R918</f>
        <v>0.010475700727685245</v>
      </c>
      <c r="T918" s="227">
        <f>S918</f>
        <v>0.010475700727685245</v>
      </c>
      <c r="U918" s="227">
        <f>T918</f>
        <v>0.010475700727685245</v>
      </c>
      <c r="V918" s="227">
        <f>U918</f>
        <v>0.010475700727685245</v>
      </c>
      <c r="W918" s="207" t="str">
        <f>IF(X$5=K$5,SUM(Y918:AI918)-SUM(L918:V918),"")</f>
        <v/>
      </c>
      <c r="X918" s="9" t="str">
        <f>LOWER(CtryCode)&amp;".distn."&amp;$A918&amp;IF($B918="","","."&amp;$B918)&amp;IF($C918="","",".dec."&amp;$C918)&amp;"."&amp;X$5</f>
        <v>egy.distn.secsout.nfm.2</v>
      </c>
      <c r="Y918" s="226">
        <f>IFERROR(SUMIF(DSecCpat,$B918,DSecOut)/SUM(DSecOut),0)</f>
        <v>0.010475700727685245</v>
      </c>
      <c r="Z918" s="227">
        <f>Y918</f>
        <v>0.010475700727685245</v>
      </c>
      <c r="AA918" s="227">
        <f>Z918</f>
        <v>0.010475700727685245</v>
      </c>
      <c r="AB918" s="227">
        <f>AA918</f>
        <v>0.010475700727685245</v>
      </c>
      <c r="AC918" s="227">
        <f>AB918</f>
        <v>0.010475700727685245</v>
      </c>
      <c r="AD918" s="227">
        <f>AC918</f>
        <v>0.010475700727685245</v>
      </c>
      <c r="AE918" s="227">
        <f>AD918</f>
        <v>0.010475700727685245</v>
      </c>
      <c r="AF918" s="227">
        <f>AE918</f>
        <v>0.010475700727685245</v>
      </c>
      <c r="AG918" s="227">
        <f>AF918</f>
        <v>0.010475700727685245</v>
      </c>
      <c r="AH918" s="227">
        <f>AG918</f>
        <v>0.010475700727685245</v>
      </c>
      <c r="AI918" s="227">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6">
        <f>IFERROR(SUMIF(DSecCpat,$B919,DSecOut)/SUM(DSecOut),0)</f>
        <v>0.04629454536732315</v>
      </c>
      <c r="M919" s="227">
        <f>L919</f>
        <v>0.04629454536732315</v>
      </c>
      <c r="N919" s="227">
        <f>M919</f>
        <v>0.04629454536732315</v>
      </c>
      <c r="O919" s="227">
        <f>N919</f>
        <v>0.04629454536732315</v>
      </c>
      <c r="P919" s="227">
        <f>O919</f>
        <v>0.04629454536732315</v>
      </c>
      <c r="Q919" s="227">
        <f>P919</f>
        <v>0.04629454536732315</v>
      </c>
      <c r="R919" s="227">
        <f>Q919</f>
        <v>0.04629454536732315</v>
      </c>
      <c r="S919" s="227">
        <f>R919</f>
        <v>0.04629454536732315</v>
      </c>
      <c r="T919" s="227">
        <f>S919</f>
        <v>0.04629454536732315</v>
      </c>
      <c r="U919" s="227">
        <f>T919</f>
        <v>0.04629454536732315</v>
      </c>
      <c r="V919" s="227">
        <f>U919</f>
        <v>0.04629454536732315</v>
      </c>
      <c r="W919" s="207" t="str">
        <f>IF(X$5=K$5,SUM(Y919:AI919)-SUM(L919:V919),"")</f>
        <v/>
      </c>
      <c r="X919" s="9" t="str">
        <f>LOWER(CtryCode)&amp;".distn."&amp;$A919&amp;IF($B919="","","."&amp;$B919)&amp;IF($C919="","",".dec."&amp;$C919)&amp;"."&amp;X$5</f>
        <v>egy.distn.secsout.mac.2</v>
      </c>
      <c r="Y919" s="226">
        <f>IFERROR(SUMIF(DSecCpat,$B919,DSecOut)/SUM(DSecOut),0)</f>
        <v>0.04629454536732315</v>
      </c>
      <c r="Z919" s="227">
        <f>Y919</f>
        <v>0.04629454536732315</v>
      </c>
      <c r="AA919" s="227">
        <f>Z919</f>
        <v>0.04629454536732315</v>
      </c>
      <c r="AB919" s="227">
        <f>AA919</f>
        <v>0.04629454536732315</v>
      </c>
      <c r="AC919" s="227">
        <f>AB919</f>
        <v>0.04629454536732315</v>
      </c>
      <c r="AD919" s="227">
        <f>AC919</f>
        <v>0.04629454536732315</v>
      </c>
      <c r="AE919" s="227">
        <f>AD919</f>
        <v>0.04629454536732315</v>
      </c>
      <c r="AF919" s="227">
        <f>AE919</f>
        <v>0.04629454536732315</v>
      </c>
      <c r="AG919" s="227">
        <f>AF919</f>
        <v>0.04629454536732315</v>
      </c>
      <c r="AH919" s="227">
        <f>AG919</f>
        <v>0.04629454536732315</v>
      </c>
      <c r="AI919" s="227">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6">
        <f>IFERROR(SUMIF(DSecCpat,$B920,DSecOut)/SUM(DSecOut),0)</f>
        <v>0.022350582386243198</v>
      </c>
      <c r="M920" s="227">
        <f>L920</f>
        <v>0.022350582386243198</v>
      </c>
      <c r="N920" s="227">
        <f>M920</f>
        <v>0.022350582386243198</v>
      </c>
      <c r="O920" s="227">
        <f>N920</f>
        <v>0.022350582386243198</v>
      </c>
      <c r="P920" s="227">
        <f>O920</f>
        <v>0.022350582386243198</v>
      </c>
      <c r="Q920" s="227">
        <f>P920</f>
        <v>0.022350582386243198</v>
      </c>
      <c r="R920" s="227">
        <f>Q920</f>
        <v>0.022350582386243198</v>
      </c>
      <c r="S920" s="227">
        <f>R920</f>
        <v>0.022350582386243198</v>
      </c>
      <c r="T920" s="227">
        <f>S920</f>
        <v>0.022350582386243198</v>
      </c>
      <c r="U920" s="227">
        <f>T920</f>
        <v>0.022350582386243198</v>
      </c>
      <c r="V920" s="227">
        <f>U920</f>
        <v>0.022350582386243198</v>
      </c>
      <c r="W920" s="207" t="str">
        <f>IF(X$5=K$5,SUM(Y920:AI920)-SUM(L920:V920),"")</f>
        <v/>
      </c>
      <c r="X920" s="9" t="str">
        <f>LOWER(CtryCode)&amp;".distn."&amp;$A920&amp;IF($B920="","","."&amp;$B920)&amp;IF($C920="","",".dec."&amp;$C920)&amp;"."&amp;X$5</f>
        <v>egy.distn.secsout.cem.2</v>
      </c>
      <c r="Y920" s="226">
        <f>IFERROR(SUMIF(DSecCpat,$B920,DSecOut)/SUM(DSecOut),0)</f>
        <v>0.022350582386243198</v>
      </c>
      <c r="Z920" s="227">
        <f>Y920</f>
        <v>0.022350582386243198</v>
      </c>
      <c r="AA920" s="227">
        <f>Z920</f>
        <v>0.022350582386243198</v>
      </c>
      <c r="AB920" s="227">
        <f>AA920</f>
        <v>0.022350582386243198</v>
      </c>
      <c r="AC920" s="227">
        <f>AB920</f>
        <v>0.022350582386243198</v>
      </c>
      <c r="AD920" s="227">
        <f>AC920</f>
        <v>0.022350582386243198</v>
      </c>
      <c r="AE920" s="227">
        <f>AD920</f>
        <v>0.022350582386243198</v>
      </c>
      <c r="AF920" s="227">
        <f>AE920</f>
        <v>0.022350582386243198</v>
      </c>
      <c r="AG920" s="227">
        <f>AF920</f>
        <v>0.022350582386243198</v>
      </c>
      <c r="AH920" s="227">
        <f>AG920</f>
        <v>0.022350582386243198</v>
      </c>
      <c r="AI920" s="227">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6">
        <f>IFERROR(SUMIF(DSecCpat,$B921,DSecOut)/SUM(DSecOut),0)</f>
        <v>0.10872467477879603</v>
      </c>
      <c r="M921" s="227">
        <f>L921</f>
        <v>0.10872467477879603</v>
      </c>
      <c r="N921" s="227">
        <f>M921</f>
        <v>0.10872467477879603</v>
      </c>
      <c r="O921" s="227">
        <f>N921</f>
        <v>0.10872467477879603</v>
      </c>
      <c r="P921" s="227">
        <f>O921</f>
        <v>0.10872467477879603</v>
      </c>
      <c r="Q921" s="227">
        <f>P921</f>
        <v>0.10872467477879603</v>
      </c>
      <c r="R921" s="227">
        <f>Q921</f>
        <v>0.10872467477879603</v>
      </c>
      <c r="S921" s="227">
        <f>R921</f>
        <v>0.10872467477879603</v>
      </c>
      <c r="T921" s="227">
        <f>S921</f>
        <v>0.10872467477879603</v>
      </c>
      <c r="U921" s="227">
        <f>T921</f>
        <v>0.10872467477879603</v>
      </c>
      <c r="V921" s="227">
        <f>U921</f>
        <v>0.10872467477879603</v>
      </c>
      <c r="W921" s="207" t="str">
        <f>IF(X$5=K$5,SUM(Y921:AI921)-SUM(L921:V921),"")</f>
        <v/>
      </c>
      <c r="X921" s="9" t="str">
        <f>LOWER(CtryCode)&amp;".distn."&amp;$A921&amp;IF($B921="","","."&amp;$B921)&amp;IF($C921="","",".dec."&amp;$C921)&amp;"."&amp;X$5</f>
        <v>egy.distn.secsout.omn.2</v>
      </c>
      <c r="Y921" s="226">
        <f>IFERROR(SUMIF(DSecCpat,$B921,DSecOut)/SUM(DSecOut),0)</f>
        <v>0.10872467477879603</v>
      </c>
      <c r="Z921" s="227">
        <f>Y921</f>
        <v>0.10872467477879603</v>
      </c>
      <c r="AA921" s="227">
        <f>Z921</f>
        <v>0.10872467477879603</v>
      </c>
      <c r="AB921" s="227">
        <f>AA921</f>
        <v>0.10872467477879603</v>
      </c>
      <c r="AC921" s="227">
        <f>AB921</f>
        <v>0.10872467477879603</v>
      </c>
      <c r="AD921" s="227">
        <f>AC921</f>
        <v>0.10872467477879603</v>
      </c>
      <c r="AE921" s="227">
        <f>AD921</f>
        <v>0.10872467477879603</v>
      </c>
      <c r="AF921" s="227">
        <f>AE921</f>
        <v>0.10872467477879603</v>
      </c>
      <c r="AG921" s="227">
        <f>AF921</f>
        <v>0.10872467477879603</v>
      </c>
      <c r="AH921" s="227">
        <f>AG921</f>
        <v>0.10872467477879603</v>
      </c>
      <c r="AI921" s="227">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6">
        <f>IFERROR(SUMIF(DSecCpat,$B922,DSecOut)/SUM(DSecOut),0)</f>
        <v>0.05772892497222023</v>
      </c>
      <c r="M922" s="227">
        <f>L922</f>
        <v>0.05772892497222023</v>
      </c>
      <c r="N922" s="227">
        <f>M922</f>
        <v>0.05772892497222023</v>
      </c>
      <c r="O922" s="227">
        <f>N922</f>
        <v>0.05772892497222023</v>
      </c>
      <c r="P922" s="227">
        <f>O922</f>
        <v>0.05772892497222023</v>
      </c>
      <c r="Q922" s="227">
        <f>P922</f>
        <v>0.05772892497222023</v>
      </c>
      <c r="R922" s="227">
        <f>Q922</f>
        <v>0.05772892497222023</v>
      </c>
      <c r="S922" s="227">
        <f>R922</f>
        <v>0.05772892497222023</v>
      </c>
      <c r="T922" s="227">
        <f>S922</f>
        <v>0.05772892497222023</v>
      </c>
      <c r="U922" s="227">
        <f>T922</f>
        <v>0.05772892497222023</v>
      </c>
      <c r="V922" s="227">
        <f>U922</f>
        <v>0.05772892497222023</v>
      </c>
      <c r="W922" s="207" t="str">
        <f>IF(X$5=K$5,SUM(Y922:AI922)-SUM(L922:V922),"")</f>
        <v/>
      </c>
      <c r="X922" s="9" t="str">
        <f>LOWER(CtryCode)&amp;".distn."&amp;$A922&amp;IF($B922="","","."&amp;$B922)&amp;IF($C922="","",".dec."&amp;$C922)&amp;"."&amp;X$5</f>
        <v>egy.distn.secsout.cst.2</v>
      </c>
      <c r="Y922" s="226">
        <f>IFERROR(SUMIF(DSecCpat,$B922,DSecOut)/SUM(DSecOut),0)</f>
        <v>0.05772892497222023</v>
      </c>
      <c r="Z922" s="227">
        <f>Y922</f>
        <v>0.05772892497222023</v>
      </c>
      <c r="AA922" s="227">
        <f>Z922</f>
        <v>0.05772892497222023</v>
      </c>
      <c r="AB922" s="227">
        <f>AA922</f>
        <v>0.05772892497222023</v>
      </c>
      <c r="AC922" s="227">
        <f>AB922</f>
        <v>0.05772892497222023</v>
      </c>
      <c r="AD922" s="227">
        <f>AC922</f>
        <v>0.05772892497222023</v>
      </c>
      <c r="AE922" s="227">
        <f>AD922</f>
        <v>0.05772892497222023</v>
      </c>
      <c r="AF922" s="227">
        <f>AE922</f>
        <v>0.05772892497222023</v>
      </c>
      <c r="AG922" s="227">
        <f>AF922</f>
        <v>0.05772892497222023</v>
      </c>
      <c r="AH922" s="227">
        <f>AG922</f>
        <v>0.05772892497222023</v>
      </c>
      <c r="AI922" s="227">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6">
        <f>IFERROR(SUMIF(DSecCpat,$B923,DSecOut)/SUM(DSecOut),0)</f>
        <v>0.06007798009639795</v>
      </c>
      <c r="M923" s="227">
        <f>L923</f>
        <v>0.06007798009639795</v>
      </c>
      <c r="N923" s="227">
        <f>M923</f>
        <v>0.06007798009639795</v>
      </c>
      <c r="O923" s="227">
        <f>N923</f>
        <v>0.06007798009639795</v>
      </c>
      <c r="P923" s="227">
        <f>O923</f>
        <v>0.06007798009639795</v>
      </c>
      <c r="Q923" s="227">
        <f>P923</f>
        <v>0.06007798009639795</v>
      </c>
      <c r="R923" s="227">
        <f>Q923</f>
        <v>0.06007798009639795</v>
      </c>
      <c r="S923" s="227">
        <f>R923</f>
        <v>0.06007798009639795</v>
      </c>
      <c r="T923" s="227">
        <f>S923</f>
        <v>0.06007798009639795</v>
      </c>
      <c r="U923" s="227">
        <f>T923</f>
        <v>0.06007798009639795</v>
      </c>
      <c r="V923" s="227">
        <f>U923</f>
        <v>0.06007798009639795</v>
      </c>
      <c r="W923" s="207" t="str">
        <f>IF(X$5=K$5,SUM(Y923:AI923)-SUM(L923:V923),"")</f>
        <v/>
      </c>
      <c r="X923" s="9" t="str">
        <f>LOWER(CtryCode)&amp;".distn."&amp;$A923&amp;IF($B923="","","."&amp;$B923)&amp;IF($C923="","",".dec."&amp;$C923)&amp;"."&amp;X$5</f>
        <v>egy.distn.secsout.ftr.2</v>
      </c>
      <c r="Y923" s="226">
        <f>IFERROR(SUMIF(DSecCpat,$B923,DSecOut)/SUM(DSecOut),0)</f>
        <v>0.06007798009639795</v>
      </c>
      <c r="Z923" s="227">
        <f>Y923</f>
        <v>0.06007798009639795</v>
      </c>
      <c r="AA923" s="227">
        <f>Z923</f>
        <v>0.06007798009639795</v>
      </c>
      <c r="AB923" s="227">
        <f>AA923</f>
        <v>0.06007798009639795</v>
      </c>
      <c r="AC923" s="227">
        <f>AB923</f>
        <v>0.06007798009639795</v>
      </c>
      <c r="AD923" s="227">
        <f>AC923</f>
        <v>0.06007798009639795</v>
      </c>
      <c r="AE923" s="227">
        <f>AD923</f>
        <v>0.06007798009639795</v>
      </c>
      <c r="AF923" s="227">
        <f>AE923</f>
        <v>0.06007798009639795</v>
      </c>
      <c r="AG923" s="227">
        <f>AF923</f>
        <v>0.06007798009639795</v>
      </c>
      <c r="AH923" s="227">
        <f>AG923</f>
        <v>0.06007798009639795</v>
      </c>
      <c r="AI923" s="227">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6">
        <f>IFERROR(SUMIF(DSecCpat,$B924,DSecOut)/SUM(DSecOut),0)</f>
        <v>0.02612267718683052</v>
      </c>
      <c r="M924" s="227">
        <f>L924</f>
        <v>0.02612267718683052</v>
      </c>
      <c r="N924" s="227">
        <f>M924</f>
        <v>0.02612267718683052</v>
      </c>
      <c r="O924" s="227">
        <f>N924</f>
        <v>0.02612267718683052</v>
      </c>
      <c r="P924" s="227">
        <f>O924</f>
        <v>0.02612267718683052</v>
      </c>
      <c r="Q924" s="227">
        <f>P924</f>
        <v>0.02612267718683052</v>
      </c>
      <c r="R924" s="227">
        <f>Q924</f>
        <v>0.02612267718683052</v>
      </c>
      <c r="S924" s="227">
        <f>R924</f>
        <v>0.02612267718683052</v>
      </c>
      <c r="T924" s="227">
        <f>S924</f>
        <v>0.02612267718683052</v>
      </c>
      <c r="U924" s="227">
        <f>T924</f>
        <v>0.02612267718683052</v>
      </c>
      <c r="V924" s="227">
        <f>U924</f>
        <v>0.02612267718683052</v>
      </c>
      <c r="W924" s="207" t="str">
        <f>IF(X$5=K$5,SUM(Y924:AI924)-SUM(L924:V924),"")</f>
        <v/>
      </c>
      <c r="X924" s="9" t="str">
        <f>LOWER(CtryCode)&amp;".distn."&amp;$A924&amp;IF($B924="","","."&amp;$B924)&amp;IF($C924="","",".dec."&amp;$C924)&amp;"."&amp;X$5</f>
        <v>egy.distn.secsout.res.2</v>
      </c>
      <c r="Y924" s="226">
        <f>IFERROR(SUMIF(DSecCpat,$B924,DSecOut)/SUM(DSecOut),0)</f>
        <v>0.02612267718683052</v>
      </c>
      <c r="Z924" s="227">
        <f>Y924</f>
        <v>0.02612267718683052</v>
      </c>
      <c r="AA924" s="227">
        <f>Z924</f>
        <v>0.02612267718683052</v>
      </c>
      <c r="AB924" s="227">
        <f>AA924</f>
        <v>0.02612267718683052</v>
      </c>
      <c r="AC924" s="227">
        <f>AB924</f>
        <v>0.02612267718683052</v>
      </c>
      <c r="AD924" s="227">
        <f>AC924</f>
        <v>0.02612267718683052</v>
      </c>
      <c r="AE924" s="227">
        <f>AD924</f>
        <v>0.02612267718683052</v>
      </c>
      <c r="AF924" s="227">
        <f>AE924</f>
        <v>0.02612267718683052</v>
      </c>
      <c r="AG924" s="227">
        <f>AF924</f>
        <v>0.02612267718683052</v>
      </c>
      <c r="AH924" s="227">
        <f>AG924</f>
        <v>0.02612267718683052</v>
      </c>
      <c r="AI924" s="227">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6">
        <f>IFERROR(SUMIF(DSecCpat,$B925,DSecOut)/SUM(DSecOut),0)</f>
        <v>0.029007228387587687</v>
      </c>
      <c r="M925" s="227">
        <f>L925</f>
        <v>0.029007228387587687</v>
      </c>
      <c r="N925" s="227">
        <f>M925</f>
        <v>0.029007228387587687</v>
      </c>
      <c r="O925" s="227">
        <f>N925</f>
        <v>0.029007228387587687</v>
      </c>
      <c r="P925" s="227">
        <f>O925</f>
        <v>0.029007228387587687</v>
      </c>
      <c r="Q925" s="227">
        <f>P925</f>
        <v>0.029007228387587687</v>
      </c>
      <c r="R925" s="227">
        <f>Q925</f>
        <v>0.029007228387587687</v>
      </c>
      <c r="S925" s="227">
        <f>R925</f>
        <v>0.029007228387587687</v>
      </c>
      <c r="T925" s="227">
        <f>S925</f>
        <v>0.029007228387587687</v>
      </c>
      <c r="U925" s="227">
        <f>T925</f>
        <v>0.029007228387587687</v>
      </c>
      <c r="V925" s="227">
        <f>U925</f>
        <v>0.029007228387587687</v>
      </c>
      <c r="W925" s="207" t="str">
        <f>IF(X$5=K$5,SUM(Y925:AI925)-SUM(L925:V925),"")</f>
        <v/>
      </c>
      <c r="X925" s="9" t="str">
        <f>LOWER(CtryCode)&amp;".distn."&amp;$A925&amp;IF($B925="","","."&amp;$B925)&amp;IF($C925="","",".dec."&amp;$C925)&amp;"."&amp;X$5</f>
        <v>egy.distn.secsout.pow.2</v>
      </c>
      <c r="Y925" s="226">
        <f>IFERROR(SUMIF(DSecCpat,$B925,DSecOut)/SUM(DSecOut),0)</f>
        <v>0.029007228387587687</v>
      </c>
      <c r="Z925" s="227">
        <f>Y925</f>
        <v>0.029007228387587687</v>
      </c>
      <c r="AA925" s="227">
        <f>Z925</f>
        <v>0.029007228387587687</v>
      </c>
      <c r="AB925" s="227">
        <f>AA925</f>
        <v>0.029007228387587687</v>
      </c>
      <c r="AC925" s="227">
        <f>AB925</f>
        <v>0.029007228387587687</v>
      </c>
      <c r="AD925" s="227">
        <f>AC925</f>
        <v>0.029007228387587687</v>
      </c>
      <c r="AE925" s="227">
        <f>AD925</f>
        <v>0.029007228387587687</v>
      </c>
      <c r="AF925" s="227">
        <f>AE925</f>
        <v>0.029007228387587687</v>
      </c>
      <c r="AG925" s="227">
        <f>AF925</f>
        <v>0.029007228387587687</v>
      </c>
      <c r="AH925" s="227">
        <f>AG925</f>
        <v>0.029007228387587687</v>
      </c>
      <c r="AI925" s="227">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7">
        <f>IFERROR(SUMPRODUCT((DSecCpat=$B926)*DSecOut*L$638:L$701)/SUMIF(DSecCpat,$B926,DSecOut),0)</f>
        <v>0.0</v>
      </c>
      <c r="M926" s="38">
        <f>L926</f>
        <v>0.0</v>
      </c>
      <c r="N926" s="38">
        <f>M926</f>
        <v>0.0</v>
      </c>
      <c r="O926" s="38">
        <f>N926</f>
        <v>0.0</v>
      </c>
      <c r="P926" s="38">
        <f>O926</f>
        <v>0.0</v>
      </c>
      <c r="Q926" s="38">
        <f>P926</f>
        <v>0.0</v>
      </c>
      <c r="R926" s="38">
        <f>Q926</f>
        <v>0.0</v>
      </c>
      <c r="S926" s="38">
        <f>R926</f>
        <v>0.0</v>
      </c>
      <c r="T926" s="38">
        <f>S926</f>
        <v>0.0</v>
      </c>
      <c r="U926" s="38">
        <f>T926</f>
        <v>0.0</v>
      </c>
      <c r="V926" s="38">
        <f>U926</f>
        <v>0.0</v>
      </c>
      <c r="W926" s="207" t="str">
        <f>IF(X$5=K$5,SUM(Y926:AI926)-SUM(L926:V926),"")</f>
        <v/>
      </c>
      <c r="X926" s="9" t="str">
        <f>LOWER(CtryCode)&amp;".distn."&amp;$A926&amp;IF($B926="","","."&amp;$B926)&amp;IF($C926="","",".dec."&amp;$C926)&amp;"."&amp;X$5</f>
        <v>egy.distn.ppici.avi.2</v>
      </c>
      <c r="Y926" s="37">
        <f>IFERROR(SUMPRODUCT((DSecCpat=$B926)*DSecOut*Y$638:Y$701)/SUMIF(DSecCpat,$B926,DSecOut),0)</f>
        <v>0.007945517124091769</v>
      </c>
      <c r="Z926" s="38">
        <f>Y926</f>
        <v>0.007945517124091769</v>
      </c>
      <c r="AA926" s="38">
        <f>Z926</f>
        <v>0.007945517124091769</v>
      </c>
      <c r="AB926" s="38">
        <f>AA926</f>
        <v>0.007945517124091769</v>
      </c>
      <c r="AC926" s="38">
        <f>AB926</f>
        <v>0.007945517124091769</v>
      </c>
      <c r="AD926" s="38">
        <f>AC926</f>
        <v>0.007945517124091769</v>
      </c>
      <c r="AE926" s="38">
        <f>AD926</f>
        <v>0.007945517124091769</v>
      </c>
      <c r="AF926" s="38">
        <f>AE926</f>
        <v>0.007945517124091769</v>
      </c>
      <c r="AG926" s="38">
        <f>AF926</f>
        <v>0.007945517124091769</v>
      </c>
      <c r="AH926" s="38">
        <f>AG926</f>
        <v>0.007945517124091769</v>
      </c>
      <c r="AI926" s="38">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7">
        <f>IFERROR(SUMPRODUCT((DSecCpat=$B927)*DSecOut*L$638:L$701)/SUMIF(DSecCpat,$B927,DSecOut),0)</f>
        <v>0.0</v>
      </c>
      <c r="M927" s="38">
        <f>L927</f>
        <v>0.0</v>
      </c>
      <c r="N927" s="38">
        <f>M927</f>
        <v>0.0</v>
      </c>
      <c r="O927" s="38">
        <f>N927</f>
        <v>0.0</v>
      </c>
      <c r="P927" s="38">
        <f>O927</f>
        <v>0.0</v>
      </c>
      <c r="Q927" s="38">
        <f>P927</f>
        <v>0.0</v>
      </c>
      <c r="R927" s="38">
        <f>Q927</f>
        <v>0.0</v>
      </c>
      <c r="S927" s="38">
        <f>R927</f>
        <v>0.0</v>
      </c>
      <c r="T927" s="38">
        <f>S927</f>
        <v>0.0</v>
      </c>
      <c r="U927" s="38">
        <f>T927</f>
        <v>0.0</v>
      </c>
      <c r="V927" s="38">
        <f>U927</f>
        <v>0.0</v>
      </c>
      <c r="W927" s="207" t="str">
        <f>IF(X$5=K$5,SUM(Y927:AI927)-SUM(L927:V927),"")</f>
        <v/>
      </c>
      <c r="X927" s="9" t="str">
        <f>LOWER(CtryCode)&amp;".distn."&amp;$A927&amp;IF($B927="","","."&amp;$B927)&amp;IF($C927="","",".dec."&amp;$C927)&amp;"."&amp;X$5</f>
        <v>egy.distn.ppici.nav.2</v>
      </c>
      <c r="Y927" s="37">
        <f>IFERROR(SUMPRODUCT((DSecCpat=$B927)*DSecOut*Y$638:Y$701)/SUMIF(DSecCpat,$B927,DSecOut),0)</f>
        <v>0.006042649724102491</v>
      </c>
      <c r="Z927" s="38">
        <f>Y927</f>
        <v>0.006042649724102491</v>
      </c>
      <c r="AA927" s="38">
        <f>Z927</f>
        <v>0.006042649724102491</v>
      </c>
      <c r="AB927" s="38">
        <f>AA927</f>
        <v>0.006042649724102491</v>
      </c>
      <c r="AC927" s="38">
        <f>AB927</f>
        <v>0.006042649724102491</v>
      </c>
      <c r="AD927" s="38">
        <f>AC927</f>
        <v>0.006042649724102491</v>
      </c>
      <c r="AE927" s="38">
        <f>AD927</f>
        <v>0.006042649724102491</v>
      </c>
      <c r="AF927" s="38">
        <f>AE927</f>
        <v>0.006042649724102491</v>
      </c>
      <c r="AG927" s="38">
        <f>AF927</f>
        <v>0.006042649724102491</v>
      </c>
      <c r="AH927" s="38">
        <f>AG927</f>
        <v>0.006042649724102491</v>
      </c>
      <c r="AI927" s="38">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7">
        <f>IFERROR(SUMPRODUCT((DSecCpat=$B928)*DSecOut*L$638:L$701)/SUMIF(DSecCpat,$B928,DSecOut),0)</f>
        <v>0.0</v>
      </c>
      <c r="M928" s="38">
        <f>L928</f>
        <v>0.0</v>
      </c>
      <c r="N928" s="38">
        <f>M928</f>
        <v>0.0</v>
      </c>
      <c r="O928" s="38">
        <f>N928</f>
        <v>0.0</v>
      </c>
      <c r="P928" s="38">
        <f>O928</f>
        <v>0.0</v>
      </c>
      <c r="Q928" s="38">
        <f>P928</f>
        <v>0.0</v>
      </c>
      <c r="R928" s="38">
        <f>Q928</f>
        <v>0.0</v>
      </c>
      <c r="S928" s="38">
        <f>R928</f>
        <v>0.0</v>
      </c>
      <c r="T928" s="38">
        <f>S928</f>
        <v>0.0</v>
      </c>
      <c r="U928" s="38">
        <f>T928</f>
        <v>0.0</v>
      </c>
      <c r="V928" s="38">
        <f>U928</f>
        <v>0.0</v>
      </c>
      <c r="W928" s="207" t="str">
        <f>IF(X$5=K$5,SUM(Y928:AI928)-SUM(L928:V928),"")</f>
        <v/>
      </c>
      <c r="X928" s="9" t="str">
        <f>LOWER(CtryCode)&amp;".distn."&amp;$A928&amp;IF($B928="","","."&amp;$B928)&amp;IF($C928="","",".dec."&amp;$C928)&amp;"."&amp;X$5</f>
        <v>egy.distn.ppici.foo.2</v>
      </c>
      <c r="Y928" s="37">
        <f>IFERROR(SUMPRODUCT((DSecCpat=$B928)*DSecOut*Y$638:Y$701)/SUMIF(DSecCpat,$B928,DSecOut),0)</f>
        <v>0.0012642805398747179</v>
      </c>
      <c r="Z928" s="38">
        <f>Y928</f>
        <v>0.0012642805398747179</v>
      </c>
      <c r="AA928" s="38">
        <f>Z928</f>
        <v>0.0012642805398747179</v>
      </c>
      <c r="AB928" s="38">
        <f>AA928</f>
        <v>0.0012642805398747179</v>
      </c>
      <c r="AC928" s="38">
        <f>AB928</f>
        <v>0.0012642805398747179</v>
      </c>
      <c r="AD928" s="38">
        <f>AC928</f>
        <v>0.0012642805398747179</v>
      </c>
      <c r="AE928" s="38">
        <f>AD928</f>
        <v>0.0012642805398747179</v>
      </c>
      <c r="AF928" s="38">
        <f>AE928</f>
        <v>0.0012642805398747179</v>
      </c>
      <c r="AG928" s="38">
        <f>AF928</f>
        <v>0.0012642805398747179</v>
      </c>
      <c r="AH928" s="38">
        <f>AG928</f>
        <v>0.0012642805398747179</v>
      </c>
      <c r="AI928" s="38">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7">
        <f>IFERROR(SUMPRODUCT((DSecCpat=$B929)*DSecOut*L$638:L$701)/SUMIF(DSecCpat,$B929,DSecOut),0)</f>
        <v>0.0</v>
      </c>
      <c r="M929" s="38">
        <f>L929</f>
        <v>0.0</v>
      </c>
      <c r="N929" s="38">
        <f>M929</f>
        <v>0.0</v>
      </c>
      <c r="O929" s="38">
        <f>N929</f>
        <v>0.0</v>
      </c>
      <c r="P929" s="38">
        <f>O929</f>
        <v>0.0</v>
      </c>
      <c r="Q929" s="38">
        <f>P929</f>
        <v>0.0</v>
      </c>
      <c r="R929" s="38">
        <f>Q929</f>
        <v>0.0</v>
      </c>
      <c r="S929" s="38">
        <f>R929</f>
        <v>0.0</v>
      </c>
      <c r="T929" s="38">
        <f>S929</f>
        <v>0.0</v>
      </c>
      <c r="U929" s="38">
        <f>T929</f>
        <v>0.0</v>
      </c>
      <c r="V929" s="38">
        <f>U929</f>
        <v>0.0</v>
      </c>
      <c r="W929" s="207" t="str">
        <f>IF(X$5=K$5,SUM(Y929:AI929)-SUM(L929:V929),"")</f>
        <v/>
      </c>
      <c r="X929" s="9" t="str">
        <f>LOWER(CtryCode)&amp;".distn."&amp;$A929&amp;IF($B929="","","."&amp;$B929)&amp;IF($C929="","",".dec."&amp;$C929)&amp;"."&amp;X$5</f>
        <v>egy.distn.ppici.srv.2</v>
      </c>
      <c r="Y929" s="37">
        <f>IFERROR(SUMPRODUCT((DSecCpat=$B929)*DSecOut*Y$638:Y$701)/SUMIF(DSecCpat,$B929,DSecOut),0)</f>
        <v>0.0008746165785625846</v>
      </c>
      <c r="Z929" s="38">
        <f>Y929</f>
        <v>0.0008746165785625846</v>
      </c>
      <c r="AA929" s="38">
        <f>Z929</f>
        <v>0.0008746165785625846</v>
      </c>
      <c r="AB929" s="38">
        <f>AA929</f>
        <v>0.0008746165785625846</v>
      </c>
      <c r="AC929" s="38">
        <f>AB929</f>
        <v>0.0008746165785625846</v>
      </c>
      <c r="AD929" s="38">
        <f>AC929</f>
        <v>0.0008746165785625846</v>
      </c>
      <c r="AE929" s="38">
        <f>AD929</f>
        <v>0.0008746165785625846</v>
      </c>
      <c r="AF929" s="38">
        <f>AE929</f>
        <v>0.0008746165785625846</v>
      </c>
      <c r="AG929" s="38">
        <f>AF929</f>
        <v>0.0008746165785625846</v>
      </c>
      <c r="AH929" s="38">
        <f>AG929</f>
        <v>0.0008746165785625846</v>
      </c>
      <c r="AI929" s="38">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7">
        <f>IFERROR(SUMPRODUCT((DSecCpat=$B930)*DSecOut*L$638:L$701)/SUMIF(DSecCpat,$B930,DSecOut),0)</f>
        <v>0.0</v>
      </c>
      <c r="M930" s="38">
        <f>L930</f>
        <v>0.0</v>
      </c>
      <c r="N930" s="38">
        <f>M930</f>
        <v>0.0</v>
      </c>
      <c r="O930" s="38">
        <f>N930</f>
        <v>0.0</v>
      </c>
      <c r="P930" s="38">
        <f>O930</f>
        <v>0.0</v>
      </c>
      <c r="Q930" s="38">
        <f>P930</f>
        <v>0.0</v>
      </c>
      <c r="R930" s="38">
        <f>Q930</f>
        <v>0.0</v>
      </c>
      <c r="S930" s="38">
        <f>R930</f>
        <v>0.0</v>
      </c>
      <c r="T930" s="38">
        <f>S930</f>
        <v>0.0</v>
      </c>
      <c r="U930" s="38">
        <f>T930</f>
        <v>0.0</v>
      </c>
      <c r="V930" s="38">
        <f>U930</f>
        <v>0.0</v>
      </c>
      <c r="W930" s="207" t="str">
        <f>IF(X$5=K$5,SUM(Y930:AI930)-SUM(L930:V930),"")</f>
        <v/>
      </c>
      <c r="X930" s="9" t="str">
        <f>LOWER(CtryCode)&amp;".distn."&amp;$A930&amp;IF($B930="","","."&amp;$B930)&amp;IF($C930="","",".dec."&amp;$C930)&amp;"."&amp;X$5</f>
        <v>egy.distn.ppici.mch.2</v>
      </c>
      <c r="Y930" s="37">
        <f>IFERROR(SUMPRODUCT((DSecCpat=$B930)*DSecOut*Y$638:Y$701)/SUMIF(DSecCpat,$B930,DSecOut),0)</f>
        <v>0.006213243156500998</v>
      </c>
      <c r="Z930" s="38">
        <f>Y930</f>
        <v>0.006213243156500998</v>
      </c>
      <c r="AA930" s="38">
        <f>Z930</f>
        <v>0.006213243156500998</v>
      </c>
      <c r="AB930" s="38">
        <f>AA930</f>
        <v>0.006213243156500998</v>
      </c>
      <c r="AC930" s="38">
        <f>AB930</f>
        <v>0.006213243156500998</v>
      </c>
      <c r="AD930" s="38">
        <f>AC930</f>
        <v>0.006213243156500998</v>
      </c>
      <c r="AE930" s="38">
        <f>AD930</f>
        <v>0.006213243156500998</v>
      </c>
      <c r="AF930" s="38">
        <f>AE930</f>
        <v>0.006213243156500998</v>
      </c>
      <c r="AG930" s="38">
        <f>AF930</f>
        <v>0.006213243156500998</v>
      </c>
      <c r="AH930" s="38">
        <f>AG930</f>
        <v>0.006213243156500998</v>
      </c>
      <c r="AI930" s="38">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7">
        <f>IFERROR(SUMPRODUCT((DSecCpat=$B931)*DSecOut*L$638:L$701)/SUMIF(DSecCpat,$B931,DSecOut),0)</f>
        <v>0.0</v>
      </c>
      <c r="M931" s="38">
        <f>L931</f>
        <v>0.0</v>
      </c>
      <c r="N931" s="38">
        <f>M931</f>
        <v>0.0</v>
      </c>
      <c r="O931" s="38">
        <f>N931</f>
        <v>0.0</v>
      </c>
      <c r="P931" s="38">
        <f>O931</f>
        <v>0.0</v>
      </c>
      <c r="Q931" s="38">
        <f>P931</f>
        <v>0.0</v>
      </c>
      <c r="R931" s="38">
        <f>Q931</f>
        <v>0.0</v>
      </c>
      <c r="S931" s="38">
        <f>R931</f>
        <v>0.0</v>
      </c>
      <c r="T931" s="38">
        <f>S931</f>
        <v>0.0</v>
      </c>
      <c r="U931" s="38">
        <f>T931</f>
        <v>0.0</v>
      </c>
      <c r="V931" s="38">
        <f>U931</f>
        <v>0.0</v>
      </c>
      <c r="W931" s="207" t="str">
        <f>IF(X$5=K$5,SUM(Y931:AI931)-SUM(L931:V931),"")</f>
        <v/>
      </c>
      <c r="X931" s="9" t="str">
        <f>LOWER(CtryCode)&amp;".distn."&amp;$A931&amp;IF($B931="","","."&amp;$B931)&amp;IF($C931="","",".dec."&amp;$C931)&amp;"."&amp;X$5</f>
        <v>egy.distn.ppici.irn.2</v>
      </c>
      <c r="Y931" s="37">
        <f>IFERROR(SUMPRODUCT((DSecCpat=$B931)*DSecOut*Y$638:Y$701)/SUMIF(DSecCpat,$B931,DSecOut),0)</f>
        <v>0.005772657576415131</v>
      </c>
      <c r="Z931" s="38">
        <f>Y931</f>
        <v>0.005772657576415131</v>
      </c>
      <c r="AA931" s="38">
        <f>Z931</f>
        <v>0.005772657576415131</v>
      </c>
      <c r="AB931" s="38">
        <f>AA931</f>
        <v>0.005772657576415131</v>
      </c>
      <c r="AC931" s="38">
        <f>AB931</f>
        <v>0.005772657576415131</v>
      </c>
      <c r="AD931" s="38">
        <f>AC931</f>
        <v>0.005772657576415131</v>
      </c>
      <c r="AE931" s="38">
        <f>AD931</f>
        <v>0.005772657576415131</v>
      </c>
      <c r="AF931" s="38">
        <f>AE931</f>
        <v>0.005772657576415131</v>
      </c>
      <c r="AG931" s="38">
        <f>AF931</f>
        <v>0.005772657576415131</v>
      </c>
      <c r="AH931" s="38">
        <f>AG931</f>
        <v>0.005772657576415131</v>
      </c>
      <c r="AI931" s="38">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7">
        <f>IFERROR(SUMPRODUCT((DSecCpat=$B932)*DSecOut*L$638:L$701)/SUMIF(DSecCpat,$B932,DSecOut),0)</f>
        <v>0.0</v>
      </c>
      <c r="M932" s="38">
        <f>L932</f>
        <v>0.0</v>
      </c>
      <c r="N932" s="38">
        <f>M932</f>
        <v>0.0</v>
      </c>
      <c r="O932" s="38">
        <f>N932</f>
        <v>0.0</v>
      </c>
      <c r="P932" s="38">
        <f>O932</f>
        <v>0.0</v>
      </c>
      <c r="Q932" s="38">
        <f>P932</f>
        <v>0.0</v>
      </c>
      <c r="R932" s="38">
        <f>Q932</f>
        <v>0.0</v>
      </c>
      <c r="S932" s="38">
        <f>R932</f>
        <v>0.0</v>
      </c>
      <c r="T932" s="38">
        <f>S932</f>
        <v>0.0</v>
      </c>
      <c r="U932" s="38">
        <f>T932</f>
        <v>0.0</v>
      </c>
      <c r="V932" s="38">
        <f>U932</f>
        <v>0.0</v>
      </c>
      <c r="W932" s="207" t="str">
        <f>IF(X$5=K$5,SUM(Y932:AI932)-SUM(L932:V932),"")</f>
        <v/>
      </c>
      <c r="X932" s="9" t="str">
        <f>LOWER(CtryCode)&amp;".distn."&amp;$A932&amp;IF($B932="","","."&amp;$B932)&amp;IF($C932="","",".dec."&amp;$C932)&amp;"."&amp;X$5</f>
        <v>egy.distn.ppici.nfm.2</v>
      </c>
      <c r="Y932" s="37">
        <f>IFERROR(SUMPRODUCT((DSecCpat=$B932)*DSecOut*Y$638:Y$701)/SUMIF(DSecCpat,$B932,DSecOut),0)</f>
        <v>0.004261037871751051</v>
      </c>
      <c r="Z932" s="38">
        <f>Y932</f>
        <v>0.004261037871751051</v>
      </c>
      <c r="AA932" s="38">
        <f>Z932</f>
        <v>0.004261037871751051</v>
      </c>
      <c r="AB932" s="38">
        <f>AA932</f>
        <v>0.004261037871751051</v>
      </c>
      <c r="AC932" s="38">
        <f>AB932</f>
        <v>0.004261037871751051</v>
      </c>
      <c r="AD932" s="38">
        <f>AC932</f>
        <v>0.004261037871751051</v>
      </c>
      <c r="AE932" s="38">
        <f>AD932</f>
        <v>0.004261037871751051</v>
      </c>
      <c r="AF932" s="38">
        <f>AE932</f>
        <v>0.004261037871751051</v>
      </c>
      <c r="AG932" s="38">
        <f>AF932</f>
        <v>0.004261037871751051</v>
      </c>
      <c r="AH932" s="38">
        <f>AG932</f>
        <v>0.004261037871751051</v>
      </c>
      <c r="AI932" s="38">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7">
        <f>IFERROR(SUMPRODUCT((DSecCpat=$B933)*DSecOut*L$638:L$701)/SUMIF(DSecCpat,$B933,DSecOut),0)</f>
        <v>0.0</v>
      </c>
      <c r="M933" s="38">
        <f>L933</f>
        <v>0.0</v>
      </c>
      <c r="N933" s="38">
        <f>M933</f>
        <v>0.0</v>
      </c>
      <c r="O933" s="38">
        <f>N933</f>
        <v>0.0</v>
      </c>
      <c r="P933" s="38">
        <f>O933</f>
        <v>0.0</v>
      </c>
      <c r="Q933" s="38">
        <f>P933</f>
        <v>0.0</v>
      </c>
      <c r="R933" s="38">
        <f>Q933</f>
        <v>0.0</v>
      </c>
      <c r="S933" s="38">
        <f>R933</f>
        <v>0.0</v>
      </c>
      <c r="T933" s="38">
        <f>S933</f>
        <v>0.0</v>
      </c>
      <c r="U933" s="38">
        <f>T933</f>
        <v>0.0</v>
      </c>
      <c r="V933" s="38">
        <f>U933</f>
        <v>0.0</v>
      </c>
      <c r="W933" s="207" t="str">
        <f>IF(X$5=K$5,SUM(Y933:AI933)-SUM(L933:V933),"")</f>
        <v/>
      </c>
      <c r="X933" s="9" t="str">
        <f>LOWER(CtryCode)&amp;".distn."&amp;$A933&amp;IF($B933="","","."&amp;$B933)&amp;IF($C933="","",".dec."&amp;$C933)&amp;"."&amp;X$5</f>
        <v>egy.distn.ppici.mac.2</v>
      </c>
      <c r="Y933" s="37">
        <f>IFERROR(SUMPRODUCT((DSecCpat=$B933)*DSecOut*Y$638:Y$701)/SUMIF(DSecCpat,$B933,DSecOut),0)</f>
        <v>0.0024377676291077693</v>
      </c>
      <c r="Z933" s="38">
        <f>Y933</f>
        <v>0.0024377676291077693</v>
      </c>
      <c r="AA933" s="38">
        <f>Z933</f>
        <v>0.0024377676291077693</v>
      </c>
      <c r="AB933" s="38">
        <f>AA933</f>
        <v>0.0024377676291077693</v>
      </c>
      <c r="AC933" s="38">
        <f>AB933</f>
        <v>0.0024377676291077693</v>
      </c>
      <c r="AD933" s="38">
        <f>AC933</f>
        <v>0.0024377676291077693</v>
      </c>
      <c r="AE933" s="38">
        <f>AD933</f>
        <v>0.0024377676291077693</v>
      </c>
      <c r="AF933" s="38">
        <f>AE933</f>
        <v>0.0024377676291077693</v>
      </c>
      <c r="AG933" s="38">
        <f>AF933</f>
        <v>0.0024377676291077693</v>
      </c>
      <c r="AH933" s="38">
        <f>AG933</f>
        <v>0.0024377676291077693</v>
      </c>
      <c r="AI933" s="38">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7">
        <f>IFERROR(SUMPRODUCT((DSecCpat=$B934)*DSecOut*L$638:L$701)/SUMIF(DSecCpat,$B934,DSecOut),0)</f>
        <v>0.0</v>
      </c>
      <c r="M934" s="38">
        <f>L934</f>
        <v>0.0</v>
      </c>
      <c r="N934" s="38">
        <f>M934</f>
        <v>0.0</v>
      </c>
      <c r="O934" s="38">
        <f>N934</f>
        <v>0.0</v>
      </c>
      <c r="P934" s="38">
        <f>O934</f>
        <v>0.0</v>
      </c>
      <c r="Q934" s="38">
        <f>P934</f>
        <v>0.0</v>
      </c>
      <c r="R934" s="38">
        <f>Q934</f>
        <v>0.0</v>
      </c>
      <c r="S934" s="38">
        <f>R934</f>
        <v>0.0</v>
      </c>
      <c r="T934" s="38">
        <f>S934</f>
        <v>0.0</v>
      </c>
      <c r="U934" s="38">
        <f>T934</f>
        <v>0.0</v>
      </c>
      <c r="V934" s="38">
        <f>U934</f>
        <v>0.0</v>
      </c>
      <c r="W934" s="207" t="str">
        <f>IF(X$5=K$5,SUM(Y934:AI934)-SUM(L934:V934),"")</f>
        <v/>
      </c>
      <c r="X934" s="9" t="str">
        <f>LOWER(CtryCode)&amp;".distn."&amp;$A934&amp;IF($B934="","","."&amp;$B934)&amp;IF($C934="","",".dec."&amp;$C934)&amp;"."&amp;X$5</f>
        <v>egy.distn.ppici.cem.2</v>
      </c>
      <c r="Y934" s="37">
        <f>IFERROR(SUMPRODUCT((DSecCpat=$B934)*DSecOut*Y$638:Y$701)/SUMIF(DSecCpat,$B934,DSecOut),0)</f>
        <v>0.002081291425119216</v>
      </c>
      <c r="Z934" s="38">
        <f>Y934</f>
        <v>0.002081291425119216</v>
      </c>
      <c r="AA934" s="38">
        <f>Z934</f>
        <v>0.002081291425119216</v>
      </c>
      <c r="AB934" s="38">
        <f>AA934</f>
        <v>0.002081291425119216</v>
      </c>
      <c r="AC934" s="38">
        <f>AB934</f>
        <v>0.002081291425119216</v>
      </c>
      <c r="AD934" s="38">
        <f>AC934</f>
        <v>0.002081291425119216</v>
      </c>
      <c r="AE934" s="38">
        <f>AD934</f>
        <v>0.002081291425119216</v>
      </c>
      <c r="AF934" s="38">
        <f>AE934</f>
        <v>0.002081291425119216</v>
      </c>
      <c r="AG934" s="38">
        <f>AF934</f>
        <v>0.002081291425119216</v>
      </c>
      <c r="AH934" s="38">
        <f>AG934</f>
        <v>0.002081291425119216</v>
      </c>
      <c r="AI934" s="38">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7">
        <f>IFERROR(SUMPRODUCT((DSecCpat=$B935)*DSecOut*L$638:L$701)/SUMIF(DSecCpat,$B935,DSecOut),0)</f>
        <v>0.0</v>
      </c>
      <c r="M935" s="38">
        <f>L935</f>
        <v>0.0</v>
      </c>
      <c r="N935" s="38">
        <f>M935</f>
        <v>0.0</v>
      </c>
      <c r="O935" s="38">
        <f>N935</f>
        <v>0.0</v>
      </c>
      <c r="P935" s="38">
        <f>O935</f>
        <v>0.0</v>
      </c>
      <c r="Q935" s="38">
        <f>P935</f>
        <v>0.0</v>
      </c>
      <c r="R935" s="38">
        <f>Q935</f>
        <v>0.0</v>
      </c>
      <c r="S935" s="38">
        <f>R935</f>
        <v>0.0</v>
      </c>
      <c r="T935" s="38">
        <f>S935</f>
        <v>0.0</v>
      </c>
      <c r="U935" s="38">
        <f>T935</f>
        <v>0.0</v>
      </c>
      <c r="V935" s="38">
        <f>U935</f>
        <v>0.0</v>
      </c>
      <c r="W935" s="207" t="str">
        <f>IF(X$5=K$5,SUM(Y935:AI935)-SUM(L935:V935),"")</f>
        <v/>
      </c>
      <c r="X935" s="9" t="str">
        <f>LOWER(CtryCode)&amp;".distn."&amp;$A935&amp;IF($B935="","","."&amp;$B935)&amp;IF($C935="","",".dec."&amp;$C935)&amp;"."&amp;X$5</f>
        <v>egy.distn.ppici.omn.2</v>
      </c>
      <c r="Y935" s="37">
        <f>IFERROR(SUMPRODUCT((DSecCpat=$B935)*DSecOut*Y$638:Y$701)/SUMIF(DSecCpat,$B935,DSecOut),0)</f>
        <v>0.0014282778969263914</v>
      </c>
      <c r="Z935" s="38">
        <f>Y935</f>
        <v>0.0014282778969263914</v>
      </c>
      <c r="AA935" s="38">
        <f>Z935</f>
        <v>0.0014282778969263914</v>
      </c>
      <c r="AB935" s="38">
        <f>AA935</f>
        <v>0.0014282778969263914</v>
      </c>
      <c r="AC935" s="38">
        <f>AB935</f>
        <v>0.0014282778969263914</v>
      </c>
      <c r="AD935" s="38">
        <f>AC935</f>
        <v>0.0014282778969263914</v>
      </c>
      <c r="AE935" s="38">
        <f>AD935</f>
        <v>0.0014282778969263914</v>
      </c>
      <c r="AF935" s="38">
        <f>AE935</f>
        <v>0.0014282778969263914</v>
      </c>
      <c r="AG935" s="38">
        <f>AF935</f>
        <v>0.0014282778969263914</v>
      </c>
      <c r="AH935" s="38">
        <f>AG935</f>
        <v>0.0014282778969263914</v>
      </c>
      <c r="AI935" s="38">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7">
        <f>IFERROR(SUMPRODUCT((DSecCpat=$B936)*DSecOut*L$638:L$701)/SUMIF(DSecCpat,$B936,DSecOut),0)</f>
        <v>0.0</v>
      </c>
      <c r="M936" s="38">
        <f>L936</f>
        <v>0.0</v>
      </c>
      <c r="N936" s="38">
        <f>M936</f>
        <v>0.0</v>
      </c>
      <c r="O936" s="38">
        <f>N936</f>
        <v>0.0</v>
      </c>
      <c r="P936" s="38">
        <f>O936</f>
        <v>0.0</v>
      </c>
      <c r="Q936" s="38">
        <f>P936</f>
        <v>0.0</v>
      </c>
      <c r="R936" s="38">
        <f>Q936</f>
        <v>0.0</v>
      </c>
      <c r="S936" s="38">
        <f>R936</f>
        <v>0.0</v>
      </c>
      <c r="T936" s="38">
        <f>S936</f>
        <v>0.0</v>
      </c>
      <c r="U936" s="38">
        <f>T936</f>
        <v>0.0</v>
      </c>
      <c r="V936" s="38">
        <f>U936</f>
        <v>0.0</v>
      </c>
      <c r="W936" s="207" t="str">
        <f>IF(X$5=K$5,SUM(Y936:AI936)-SUM(L936:V936),"")</f>
        <v/>
      </c>
      <c r="X936" s="9" t="str">
        <f>LOWER(CtryCode)&amp;".distn."&amp;$A936&amp;IF($B936="","","."&amp;$B936)&amp;IF($C936="","",".dec."&amp;$C936)&amp;"."&amp;X$5</f>
        <v>egy.distn.ppici.cst.2</v>
      </c>
      <c r="Y936" s="37">
        <f>IFERROR(SUMPRODUCT((DSecCpat=$B936)*DSecOut*Y$638:Y$701)/SUMIF(DSecCpat,$B936,DSecOut),0)</f>
        <v>0.0020275813393545285</v>
      </c>
      <c r="Z936" s="38">
        <f>Y936</f>
        <v>0.0020275813393545285</v>
      </c>
      <c r="AA936" s="38">
        <f>Z936</f>
        <v>0.0020275813393545285</v>
      </c>
      <c r="AB936" s="38">
        <f>AA936</f>
        <v>0.0020275813393545285</v>
      </c>
      <c r="AC936" s="38">
        <f>AB936</f>
        <v>0.0020275813393545285</v>
      </c>
      <c r="AD936" s="38">
        <f>AC936</f>
        <v>0.0020275813393545285</v>
      </c>
      <c r="AE936" s="38">
        <f>AD936</f>
        <v>0.0020275813393545285</v>
      </c>
      <c r="AF936" s="38">
        <f>AE936</f>
        <v>0.0020275813393545285</v>
      </c>
      <c r="AG936" s="38">
        <f>AF936</f>
        <v>0.0020275813393545285</v>
      </c>
      <c r="AH936" s="38">
        <f>AG936</f>
        <v>0.0020275813393545285</v>
      </c>
      <c r="AI936" s="38">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7">
        <f>IFERROR(SUMPRODUCT((DSecCpat=$B937)*DSecOut*L$638:L$701)/SUMIF(DSecCpat,$B937,DSecOut),0)</f>
        <v>0.0</v>
      </c>
      <c r="M937" s="38">
        <f>L937</f>
        <v>0.0</v>
      </c>
      <c r="N937" s="38">
        <f>M937</f>
        <v>0.0</v>
      </c>
      <c r="O937" s="38">
        <f>N937</f>
        <v>0.0</v>
      </c>
      <c r="P937" s="38">
        <f>O937</f>
        <v>0.0</v>
      </c>
      <c r="Q937" s="38">
        <f>P937</f>
        <v>0.0</v>
      </c>
      <c r="R937" s="38">
        <f>Q937</f>
        <v>0.0</v>
      </c>
      <c r="S937" s="38">
        <f>R937</f>
        <v>0.0</v>
      </c>
      <c r="T937" s="38">
        <f>S937</f>
        <v>0.0</v>
      </c>
      <c r="U937" s="38">
        <f>T937</f>
        <v>0.0</v>
      </c>
      <c r="V937" s="38">
        <f>U937</f>
        <v>0.0</v>
      </c>
      <c r="W937" s="207" t="str">
        <f>IF(X$5=K$5,SUM(Y937:AI937)-SUM(L937:V937),"")</f>
        <v/>
      </c>
      <c r="X937" s="9" t="str">
        <f>LOWER(CtryCode)&amp;".distn."&amp;$A937&amp;IF($B937="","","."&amp;$B937)&amp;IF($C937="","",".dec."&amp;$C937)&amp;"."&amp;X$5</f>
        <v>egy.distn.ppici.ftr.2</v>
      </c>
      <c r="Y937" s="37">
        <f>IFERROR(SUMPRODUCT((DSecCpat=$B937)*DSecOut*Y$638:Y$701)/SUMIF(DSecCpat,$B937,DSecOut),0)</f>
        <v>0.0</v>
      </c>
      <c r="Z937" s="38">
        <f>Y937</f>
        <v>0.0</v>
      </c>
      <c r="AA937" s="38">
        <f>Z937</f>
        <v>0.0</v>
      </c>
      <c r="AB937" s="38">
        <f>AA937</f>
        <v>0.0</v>
      </c>
      <c r="AC937" s="38">
        <f>AB937</f>
        <v>0.0</v>
      </c>
      <c r="AD937" s="38">
        <f>AC937</f>
        <v>0.0</v>
      </c>
      <c r="AE937" s="38">
        <f>AD937</f>
        <v>0.0</v>
      </c>
      <c r="AF937" s="38">
        <f>AE937</f>
        <v>0.0</v>
      </c>
      <c r="AG937" s="38">
        <f>AF937</f>
        <v>0.0</v>
      </c>
      <c r="AH937" s="38">
        <f>AG937</f>
        <v>0.0</v>
      </c>
      <c r="AI937" s="38">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7">
        <f>IFERROR(SUMPRODUCT((DSecCpat=$B938)*DSecOut*L$638:L$701)/SUMIF(DSecCpat,$B938,DSecOut),0)</f>
        <v>0.0</v>
      </c>
      <c r="M938" s="38">
        <f>L938</f>
        <v>0.0</v>
      </c>
      <c r="N938" s="38">
        <f>M938</f>
        <v>0.0</v>
      </c>
      <c r="O938" s="38">
        <f>N938</f>
        <v>0.0</v>
      </c>
      <c r="P938" s="38">
        <f>O938</f>
        <v>0.0</v>
      </c>
      <c r="Q938" s="38">
        <f>P938</f>
        <v>0.0</v>
      </c>
      <c r="R938" s="38">
        <f>Q938</f>
        <v>0.0</v>
      </c>
      <c r="S938" s="38">
        <f>R938</f>
        <v>0.0</v>
      </c>
      <c r="T938" s="38">
        <f>S938</f>
        <v>0.0</v>
      </c>
      <c r="U938" s="38">
        <f>T938</f>
        <v>0.0</v>
      </c>
      <c r="V938" s="38">
        <f>U938</f>
        <v>0.0</v>
      </c>
      <c r="W938" s="207" t="str">
        <f>IF(X$5=K$5,SUM(Y938:AI938)-SUM(L938:V938),"")</f>
        <v/>
      </c>
      <c r="X938" s="9" t="str">
        <f>LOWER(CtryCode)&amp;".distn."&amp;$A938&amp;IF($B938="","","."&amp;$B938)&amp;IF($C938="","",".dec."&amp;$C938)&amp;"."&amp;X$5</f>
        <v>egy.distn.ppici.res.2</v>
      </c>
      <c r="Y938" s="37">
        <f>IFERROR(SUMPRODUCT((DSecCpat=$B938)*DSecOut*Y$638:Y$701)/SUMIF(DSecCpat,$B938,DSecOut),0)</f>
        <v>0.0010668084325739908</v>
      </c>
      <c r="Z938" s="38">
        <f>Y938</f>
        <v>0.0010668084325739908</v>
      </c>
      <c r="AA938" s="38">
        <f>Z938</f>
        <v>0.0010668084325739908</v>
      </c>
      <c r="AB938" s="38">
        <f>AA938</f>
        <v>0.0010668084325739908</v>
      </c>
      <c r="AC938" s="38">
        <f>AB938</f>
        <v>0.0010668084325739908</v>
      </c>
      <c r="AD938" s="38">
        <f>AC938</f>
        <v>0.0010668084325739908</v>
      </c>
      <c r="AE938" s="38">
        <f>AD938</f>
        <v>0.0010668084325739908</v>
      </c>
      <c r="AF938" s="38">
        <f>AE938</f>
        <v>0.0010668084325739908</v>
      </c>
      <c r="AG938" s="38">
        <f>AF938</f>
        <v>0.0010668084325739908</v>
      </c>
      <c r="AH938" s="38">
        <f>AG938</f>
        <v>0.0010668084325739908</v>
      </c>
      <c r="AI938" s="38">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7">
        <f>IFERROR(SUMPRODUCT((DSecCpat=$B939)*DSecOut*L$638:L$701)/SUMIF(DSecCpat,$B939,DSecOut),0)</f>
        <v>0.0</v>
      </c>
      <c r="M939" s="38">
        <f>L939</f>
        <v>0.0</v>
      </c>
      <c r="N939" s="38">
        <f>M939</f>
        <v>0.0</v>
      </c>
      <c r="O939" s="38">
        <f>N939</f>
        <v>0.0</v>
      </c>
      <c r="P939" s="38">
        <f>O939</f>
        <v>0.0</v>
      </c>
      <c r="Q939" s="38">
        <f>P939</f>
        <v>0.0</v>
      </c>
      <c r="R939" s="38">
        <f>Q939</f>
        <v>0.0</v>
      </c>
      <c r="S939" s="38">
        <f>R939</f>
        <v>0.0</v>
      </c>
      <c r="T939" s="38">
        <f>S939</f>
        <v>0.0</v>
      </c>
      <c r="U939" s="38">
        <f>T939</f>
        <v>0.0</v>
      </c>
      <c r="V939" s="38">
        <f>U939</f>
        <v>0.0</v>
      </c>
      <c r="W939" s="207" t="str">
        <f>IF(X$5=K$5,SUM(Y939:AI939)-SUM(L939:V939),"")</f>
        <v/>
      </c>
      <c r="X939" s="9" t="str">
        <f>LOWER(CtryCode)&amp;".distn."&amp;$A939&amp;IF($B939="","","."&amp;$B939)&amp;IF($C939="","",".dec."&amp;$C939)&amp;"."&amp;X$5</f>
        <v>egy.distn.ppici.pow.2</v>
      </c>
      <c r="Y939" s="37">
        <f>IFERROR(SUMPRODUCT((DSecCpat=$B939)*DSecOut*Y$638:Y$701)/SUMIF(DSecCpat,$B939,DSecOut),0)</f>
        <v>0.0</v>
      </c>
      <c r="Z939" s="38">
        <f>Y939</f>
        <v>0.0</v>
      </c>
      <c r="AA939" s="38">
        <f>Z939</f>
        <v>0.0</v>
      </c>
      <c r="AB939" s="38">
        <f>AA939</f>
        <v>0.0</v>
      </c>
      <c r="AC939" s="38">
        <f>AB939</f>
        <v>0.0</v>
      </c>
      <c r="AD939" s="38">
        <f>AC939</f>
        <v>0.0</v>
      </c>
      <c r="AE939" s="38">
        <f>AD939</f>
        <v>0.0</v>
      </c>
      <c r="AF939" s="38">
        <f>AE939</f>
        <v>0.0</v>
      </c>
      <c r="AG939" s="38">
        <f>AF939</f>
        <v>0.0</v>
      </c>
      <c r="AH939" s="38">
        <f>AG939</f>
        <v>0.0</v>
      </c>
      <c r="AI939" s="38">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7">
        <f>IFERROR(SUMPRODUCT((DSecCpat=$B940)*DSecOut*L$704:L$767)/SUMIF(DSecCpat,$B940,DSecOut),0)</f>
        <v>0.0</v>
      </c>
      <c r="M940" s="38">
        <f>L940</f>
        <v>0.0</v>
      </c>
      <c r="N940" s="38">
        <f>M940</f>
        <v>0.0</v>
      </c>
      <c r="O940" s="38">
        <f>N940</f>
        <v>0.0</v>
      </c>
      <c r="P940" s="38">
        <f>O940</f>
        <v>0.0</v>
      </c>
      <c r="Q940" s="38">
        <f>P940</f>
        <v>0.0</v>
      </c>
      <c r="R940" s="38">
        <f>Q940</f>
        <v>0.0</v>
      </c>
      <c r="S940" s="38">
        <f>R940</f>
        <v>0.0</v>
      </c>
      <c r="T940" s="38">
        <f>S940</f>
        <v>0.0</v>
      </c>
      <c r="U940" s="38">
        <f>T940</f>
        <v>0.0</v>
      </c>
      <c r="V940" s="38">
        <f>U940</f>
        <v>0.0</v>
      </c>
      <c r="W940" s="207" t="str">
        <f>IF(X$5=K$5,SUM(Y940:AI940)-SUM(L940:V940),"")</f>
        <v/>
      </c>
      <c r="X940" s="9" t="str">
        <f>LOWER(CtryCode)&amp;".distn."&amp;$A940&amp;IF($B940="","","."&amp;$B940)&amp;IF($C940="","",".dec."&amp;$C940)&amp;"."&amp;X$5</f>
        <v>egy.distn.ppic.avi.2</v>
      </c>
      <c r="Y940" s="37">
        <f>IFERROR(SUMPRODUCT((DSecCpat=$B940)*DSecOut*Y$704:Y$767)/SUMIF(DSecCpat,$B940,DSecOut),0)</f>
        <v>0.007945517124091769</v>
      </c>
      <c r="Z940" s="38">
        <f>Y940</f>
        <v>0.007945517124091769</v>
      </c>
      <c r="AA940" s="38">
        <f>Z940</f>
        <v>0.007945517124091769</v>
      </c>
      <c r="AB940" s="38">
        <f>AA940</f>
        <v>0.007945517124091769</v>
      </c>
      <c r="AC940" s="38">
        <f>AB940</f>
        <v>0.007945517124091769</v>
      </c>
      <c r="AD940" s="38">
        <f>AC940</f>
        <v>0.007945517124091769</v>
      </c>
      <c r="AE940" s="38">
        <f>AD940</f>
        <v>0.007945517124091769</v>
      </c>
      <c r="AF940" s="38">
        <f>AE940</f>
        <v>0.007945517124091769</v>
      </c>
      <c r="AG940" s="38">
        <f>AF940</f>
        <v>0.007945517124091769</v>
      </c>
      <c r="AH940" s="38">
        <f>AG940</f>
        <v>0.007945517124091769</v>
      </c>
      <c r="AI940" s="38">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7">
        <f>IFERROR(SUMPRODUCT((DSecCpat=$B941)*DSecOut*L$704:L$767)/SUMIF(DSecCpat,$B941,DSecOut),0)</f>
        <v>0.0</v>
      </c>
      <c r="M941" s="38">
        <f>L941</f>
        <v>0.0</v>
      </c>
      <c r="N941" s="38">
        <f>M941</f>
        <v>0.0</v>
      </c>
      <c r="O941" s="38">
        <f>N941</f>
        <v>0.0</v>
      </c>
      <c r="P941" s="38">
        <f>O941</f>
        <v>0.0</v>
      </c>
      <c r="Q941" s="38">
        <f>P941</f>
        <v>0.0</v>
      </c>
      <c r="R941" s="38">
        <f>Q941</f>
        <v>0.0</v>
      </c>
      <c r="S941" s="38">
        <f>R941</f>
        <v>0.0</v>
      </c>
      <c r="T941" s="38">
        <f>S941</f>
        <v>0.0</v>
      </c>
      <c r="U941" s="38">
        <f>T941</f>
        <v>0.0</v>
      </c>
      <c r="V941" s="38">
        <f>U941</f>
        <v>0.0</v>
      </c>
      <c r="W941" s="207" t="str">
        <f>IF(X$5=K$5,SUM(Y941:AI941)-SUM(L941:V941),"")</f>
        <v/>
      </c>
      <c r="X941" s="9" t="str">
        <f>LOWER(CtryCode)&amp;".distn."&amp;$A941&amp;IF($B941="","","."&amp;$B941)&amp;IF($C941="","",".dec."&amp;$C941)&amp;"."&amp;X$5</f>
        <v>egy.distn.ppic.nav.2</v>
      </c>
      <c r="Y941" s="37">
        <f>IFERROR(SUMPRODUCT((DSecCpat=$B941)*DSecOut*Y$704:Y$767)/SUMIF(DSecCpat,$B941,DSecOut),0)</f>
        <v>0.006042649724102491</v>
      </c>
      <c r="Z941" s="38">
        <f>Y941</f>
        <v>0.006042649724102491</v>
      </c>
      <c r="AA941" s="38">
        <f>Z941</f>
        <v>0.006042649724102491</v>
      </c>
      <c r="AB941" s="38">
        <f>AA941</f>
        <v>0.006042649724102491</v>
      </c>
      <c r="AC941" s="38">
        <f>AB941</f>
        <v>0.006042649724102491</v>
      </c>
      <c r="AD941" s="38">
        <f>AC941</f>
        <v>0.006042649724102491</v>
      </c>
      <c r="AE941" s="38">
        <f>AD941</f>
        <v>0.006042649724102491</v>
      </c>
      <c r="AF941" s="38">
        <f>AE941</f>
        <v>0.006042649724102491</v>
      </c>
      <c r="AG941" s="38">
        <f>AF941</f>
        <v>0.006042649724102491</v>
      </c>
      <c r="AH941" s="38">
        <f>AG941</f>
        <v>0.006042649724102491</v>
      </c>
      <c r="AI941" s="38">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7">
        <f>IFERROR(SUMPRODUCT((DSecCpat=$B942)*DSecOut*L$704:L$767)/SUMIF(DSecCpat,$B942,DSecOut),0)</f>
        <v>0.0</v>
      </c>
      <c r="M942" s="38">
        <f>L942</f>
        <v>0.0</v>
      </c>
      <c r="N942" s="38">
        <f>M942</f>
        <v>0.0</v>
      </c>
      <c r="O942" s="38">
        <f>N942</f>
        <v>0.0</v>
      </c>
      <c r="P942" s="38">
        <f>O942</f>
        <v>0.0</v>
      </c>
      <c r="Q942" s="38">
        <f>P942</f>
        <v>0.0</v>
      </c>
      <c r="R942" s="38">
        <f>Q942</f>
        <v>0.0</v>
      </c>
      <c r="S942" s="38">
        <f>R942</f>
        <v>0.0</v>
      </c>
      <c r="T942" s="38">
        <f>S942</f>
        <v>0.0</v>
      </c>
      <c r="U942" s="38">
        <f>T942</f>
        <v>0.0</v>
      </c>
      <c r="V942" s="38">
        <f>U942</f>
        <v>0.0</v>
      </c>
      <c r="W942" s="207" t="str">
        <f>IF(X$5=K$5,SUM(Y942:AI942)-SUM(L942:V942),"")</f>
        <v/>
      </c>
      <c r="X942" s="9" t="str">
        <f>LOWER(CtryCode)&amp;".distn."&amp;$A942&amp;IF($B942="","","."&amp;$B942)&amp;IF($C942="","",".dec."&amp;$C942)&amp;"."&amp;X$5</f>
        <v>egy.distn.ppic.foo.2</v>
      </c>
      <c r="Y942" s="37">
        <f>IFERROR(SUMPRODUCT((DSecCpat=$B942)*DSecOut*Y$704:Y$767)/SUMIF(DSecCpat,$B942,DSecOut),0)</f>
        <v>0.0012642805398747179</v>
      </c>
      <c r="Z942" s="38">
        <f>Y942</f>
        <v>0.0012642805398747179</v>
      </c>
      <c r="AA942" s="38">
        <f>Z942</f>
        <v>0.0012642805398747179</v>
      </c>
      <c r="AB942" s="38">
        <f>AA942</f>
        <v>0.0012642805398747179</v>
      </c>
      <c r="AC942" s="38">
        <f>AB942</f>
        <v>0.0012642805398747179</v>
      </c>
      <c r="AD942" s="38">
        <f>AC942</f>
        <v>0.0012642805398747179</v>
      </c>
      <c r="AE942" s="38">
        <f>AD942</f>
        <v>0.0012642805398747179</v>
      </c>
      <c r="AF942" s="38">
        <f>AE942</f>
        <v>0.0012642805398747179</v>
      </c>
      <c r="AG942" s="38">
        <f>AF942</f>
        <v>0.0012642805398747179</v>
      </c>
      <c r="AH942" s="38">
        <f>AG942</f>
        <v>0.0012642805398747179</v>
      </c>
      <c r="AI942" s="38">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7">
        <f>IFERROR(SUMPRODUCT((DSecCpat=$B943)*DSecOut*L$704:L$767)/SUMIF(DSecCpat,$B943,DSecOut),0)</f>
        <v>0.0</v>
      </c>
      <c r="M943" s="38">
        <f>L943</f>
        <v>0.0</v>
      </c>
      <c r="N943" s="38">
        <f>M943</f>
        <v>0.0</v>
      </c>
      <c r="O943" s="38">
        <f>N943</f>
        <v>0.0</v>
      </c>
      <c r="P943" s="38">
        <f>O943</f>
        <v>0.0</v>
      </c>
      <c r="Q943" s="38">
        <f>P943</f>
        <v>0.0</v>
      </c>
      <c r="R943" s="38">
        <f>Q943</f>
        <v>0.0</v>
      </c>
      <c r="S943" s="38">
        <f>R943</f>
        <v>0.0</v>
      </c>
      <c r="T943" s="38">
        <f>S943</f>
        <v>0.0</v>
      </c>
      <c r="U943" s="38">
        <f>T943</f>
        <v>0.0</v>
      </c>
      <c r="V943" s="38">
        <f>U943</f>
        <v>0.0</v>
      </c>
      <c r="W943" s="207" t="str">
        <f>IF(X$5=K$5,SUM(Y943:AI943)-SUM(L943:V943),"")</f>
        <v/>
      </c>
      <c r="X943" s="9" t="str">
        <f>LOWER(CtryCode)&amp;".distn."&amp;$A943&amp;IF($B943="","","."&amp;$B943)&amp;IF($C943="","",".dec."&amp;$C943)&amp;"."&amp;X$5</f>
        <v>egy.distn.ppic.srv.2</v>
      </c>
      <c r="Y943" s="37">
        <f>IFERROR(SUMPRODUCT((DSecCpat=$B943)*DSecOut*Y$704:Y$767)/SUMIF(DSecCpat,$B943,DSecOut),0)</f>
        <v>0.0008746165785625846</v>
      </c>
      <c r="Z943" s="38">
        <f>Y943</f>
        <v>0.0008746165785625846</v>
      </c>
      <c r="AA943" s="38">
        <f>Z943</f>
        <v>0.0008746165785625846</v>
      </c>
      <c r="AB943" s="38">
        <f>AA943</f>
        <v>0.0008746165785625846</v>
      </c>
      <c r="AC943" s="38">
        <f>AB943</f>
        <v>0.0008746165785625846</v>
      </c>
      <c r="AD943" s="38">
        <f>AC943</f>
        <v>0.0008746165785625846</v>
      </c>
      <c r="AE943" s="38">
        <f>AD943</f>
        <v>0.0008746165785625846</v>
      </c>
      <c r="AF943" s="38">
        <f>AE943</f>
        <v>0.0008746165785625846</v>
      </c>
      <c r="AG943" s="38">
        <f>AF943</f>
        <v>0.0008746165785625846</v>
      </c>
      <c r="AH943" s="38">
        <f>AG943</f>
        <v>0.0008746165785625846</v>
      </c>
      <c r="AI943" s="38">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7">
        <f>IFERROR(SUMPRODUCT((DSecCpat=$B944)*DSecOut*L$704:L$767)/SUMIF(DSecCpat,$B944,DSecOut),0)</f>
        <v>0.0</v>
      </c>
      <c r="M944" s="38">
        <f>L944</f>
        <v>0.0</v>
      </c>
      <c r="N944" s="38">
        <f>M944</f>
        <v>0.0</v>
      </c>
      <c r="O944" s="38">
        <f>N944</f>
        <v>0.0</v>
      </c>
      <c r="P944" s="38">
        <f>O944</f>
        <v>0.0</v>
      </c>
      <c r="Q944" s="38">
        <f>P944</f>
        <v>0.0</v>
      </c>
      <c r="R944" s="38">
        <f>Q944</f>
        <v>0.0</v>
      </c>
      <c r="S944" s="38">
        <f>R944</f>
        <v>0.0</v>
      </c>
      <c r="T944" s="38">
        <f>S944</f>
        <v>0.0</v>
      </c>
      <c r="U944" s="38">
        <f>T944</f>
        <v>0.0</v>
      </c>
      <c r="V944" s="38">
        <f>U944</f>
        <v>0.0</v>
      </c>
      <c r="W944" s="207" t="str">
        <f>IF(X$5=K$5,SUM(Y944:AI944)-SUM(L944:V944),"")</f>
        <v/>
      </c>
      <c r="X944" s="9" t="str">
        <f>LOWER(CtryCode)&amp;".distn."&amp;$A944&amp;IF($B944="","","."&amp;$B944)&amp;IF($C944="","",".dec."&amp;$C944)&amp;"."&amp;X$5</f>
        <v>egy.distn.ppic.mch.2</v>
      </c>
      <c r="Y944" s="37">
        <f>IFERROR(SUMPRODUCT((DSecCpat=$B944)*DSecOut*Y$704:Y$767)/SUMIF(DSecCpat,$B944,DSecOut),0)</f>
        <v>0.006213243156500998</v>
      </c>
      <c r="Z944" s="38">
        <f>Y944</f>
        <v>0.006213243156500998</v>
      </c>
      <c r="AA944" s="38">
        <f>Z944</f>
        <v>0.006213243156500998</v>
      </c>
      <c r="AB944" s="38">
        <f>AA944</f>
        <v>0.006213243156500998</v>
      </c>
      <c r="AC944" s="38">
        <f>AB944</f>
        <v>0.006213243156500998</v>
      </c>
      <c r="AD944" s="38">
        <f>AC944</f>
        <v>0.006213243156500998</v>
      </c>
      <c r="AE944" s="38">
        <f>AD944</f>
        <v>0.006213243156500998</v>
      </c>
      <c r="AF944" s="38">
        <f>AE944</f>
        <v>0.006213243156500998</v>
      </c>
      <c r="AG944" s="38">
        <f>AF944</f>
        <v>0.006213243156500998</v>
      </c>
      <c r="AH944" s="38">
        <f>AG944</f>
        <v>0.006213243156500998</v>
      </c>
      <c r="AI944" s="38">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7">
        <f>IFERROR(SUMPRODUCT((DSecCpat=$B945)*DSecOut*L$704:L$767)/SUMIF(DSecCpat,$B945,DSecOut),0)</f>
        <v>0.0</v>
      </c>
      <c r="M945" s="38">
        <f>L945</f>
        <v>0.0</v>
      </c>
      <c r="N945" s="38">
        <f>M945</f>
        <v>0.0</v>
      </c>
      <c r="O945" s="38">
        <f>N945</f>
        <v>0.0</v>
      </c>
      <c r="P945" s="38">
        <f>O945</f>
        <v>0.0</v>
      </c>
      <c r="Q945" s="38">
        <f>P945</f>
        <v>0.0</v>
      </c>
      <c r="R945" s="38">
        <f>Q945</f>
        <v>0.0</v>
      </c>
      <c r="S945" s="38">
        <f>R945</f>
        <v>0.0</v>
      </c>
      <c r="T945" s="38">
        <f>S945</f>
        <v>0.0</v>
      </c>
      <c r="U945" s="38">
        <f>T945</f>
        <v>0.0</v>
      </c>
      <c r="V945" s="38">
        <f>U945</f>
        <v>0.0</v>
      </c>
      <c r="W945" s="207" t="str">
        <f>IF(X$5=K$5,SUM(Y945:AI945)-SUM(L945:V945),"")</f>
        <v/>
      </c>
      <c r="X945" s="9" t="str">
        <f>LOWER(CtryCode)&amp;".distn."&amp;$A945&amp;IF($B945="","","."&amp;$B945)&amp;IF($C945="","",".dec."&amp;$C945)&amp;"."&amp;X$5</f>
        <v>egy.distn.ppic.irn.2</v>
      </c>
      <c r="Y945" s="37">
        <f>IFERROR(SUMPRODUCT((DSecCpat=$B945)*DSecOut*Y$704:Y$767)/SUMIF(DSecCpat,$B945,DSecOut),0)</f>
        <v>0.005772657576415131</v>
      </c>
      <c r="Z945" s="38">
        <f>Y945</f>
        <v>0.005772657576415131</v>
      </c>
      <c r="AA945" s="38">
        <f>Z945</f>
        <v>0.005772657576415131</v>
      </c>
      <c r="AB945" s="38">
        <f>AA945</f>
        <v>0.005772657576415131</v>
      </c>
      <c r="AC945" s="38">
        <f>AB945</f>
        <v>0.005772657576415131</v>
      </c>
      <c r="AD945" s="38">
        <f>AC945</f>
        <v>0.005772657576415131</v>
      </c>
      <c r="AE945" s="38">
        <f>AD945</f>
        <v>0.005772657576415131</v>
      </c>
      <c r="AF945" s="38">
        <f>AE945</f>
        <v>0.005772657576415131</v>
      </c>
      <c r="AG945" s="38">
        <f>AF945</f>
        <v>0.005772657576415131</v>
      </c>
      <c r="AH945" s="38">
        <f>AG945</f>
        <v>0.005772657576415131</v>
      </c>
      <c r="AI945" s="38">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7">
        <f>IFERROR(SUMPRODUCT((DSecCpat=$B946)*DSecOut*L$704:L$767)/SUMIF(DSecCpat,$B946,DSecOut),0)</f>
        <v>0.0</v>
      </c>
      <c r="M946" s="38">
        <f>L946</f>
        <v>0.0</v>
      </c>
      <c r="N946" s="38">
        <f>M946</f>
        <v>0.0</v>
      </c>
      <c r="O946" s="38">
        <f>N946</f>
        <v>0.0</v>
      </c>
      <c r="P946" s="38">
        <f>O946</f>
        <v>0.0</v>
      </c>
      <c r="Q946" s="38">
        <f>P946</f>
        <v>0.0</v>
      </c>
      <c r="R946" s="38">
        <f>Q946</f>
        <v>0.0</v>
      </c>
      <c r="S946" s="38">
        <f>R946</f>
        <v>0.0</v>
      </c>
      <c r="T946" s="38">
        <f>S946</f>
        <v>0.0</v>
      </c>
      <c r="U946" s="38">
        <f>T946</f>
        <v>0.0</v>
      </c>
      <c r="V946" s="38">
        <f>U946</f>
        <v>0.0</v>
      </c>
      <c r="W946" s="207" t="str">
        <f>IF(X$5=K$5,SUM(Y946:AI946)-SUM(L946:V946),"")</f>
        <v/>
      </c>
      <c r="X946" s="9" t="str">
        <f>LOWER(CtryCode)&amp;".distn."&amp;$A946&amp;IF($B946="","","."&amp;$B946)&amp;IF($C946="","",".dec."&amp;$C946)&amp;"."&amp;X$5</f>
        <v>egy.distn.ppic.nfm.2</v>
      </c>
      <c r="Y946" s="37">
        <f>IFERROR(SUMPRODUCT((DSecCpat=$B946)*DSecOut*Y$704:Y$767)/SUMIF(DSecCpat,$B946,DSecOut),0)</f>
        <v>0.004261037871751051</v>
      </c>
      <c r="Z946" s="38">
        <f>Y946</f>
        <v>0.004261037871751051</v>
      </c>
      <c r="AA946" s="38">
        <f>Z946</f>
        <v>0.004261037871751051</v>
      </c>
      <c r="AB946" s="38">
        <f>AA946</f>
        <v>0.004261037871751051</v>
      </c>
      <c r="AC946" s="38">
        <f>AB946</f>
        <v>0.004261037871751051</v>
      </c>
      <c r="AD946" s="38">
        <f>AC946</f>
        <v>0.004261037871751051</v>
      </c>
      <c r="AE946" s="38">
        <f>AD946</f>
        <v>0.004261037871751051</v>
      </c>
      <c r="AF946" s="38">
        <f>AE946</f>
        <v>0.004261037871751051</v>
      </c>
      <c r="AG946" s="38">
        <f>AF946</f>
        <v>0.004261037871751051</v>
      </c>
      <c r="AH946" s="38">
        <f>AG946</f>
        <v>0.004261037871751051</v>
      </c>
      <c r="AI946" s="38">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7">
        <f>IFERROR(SUMPRODUCT((DSecCpat=$B947)*DSecOut*L$704:L$767)/SUMIF(DSecCpat,$B947,DSecOut),0)</f>
        <v>0.0</v>
      </c>
      <c r="M947" s="38">
        <f>L947</f>
        <v>0.0</v>
      </c>
      <c r="N947" s="38">
        <f>M947</f>
        <v>0.0</v>
      </c>
      <c r="O947" s="38">
        <f>N947</f>
        <v>0.0</v>
      </c>
      <c r="P947" s="38">
        <f>O947</f>
        <v>0.0</v>
      </c>
      <c r="Q947" s="38">
        <f>P947</f>
        <v>0.0</v>
      </c>
      <c r="R947" s="38">
        <f>Q947</f>
        <v>0.0</v>
      </c>
      <c r="S947" s="38">
        <f>R947</f>
        <v>0.0</v>
      </c>
      <c r="T947" s="38">
        <f>S947</f>
        <v>0.0</v>
      </c>
      <c r="U947" s="38">
        <f>T947</f>
        <v>0.0</v>
      </c>
      <c r="V947" s="38">
        <f>U947</f>
        <v>0.0</v>
      </c>
      <c r="W947" s="207" t="str">
        <f>IF(X$5=K$5,SUM(Y947:AI947)-SUM(L947:V947),"")</f>
        <v/>
      </c>
      <c r="X947" s="9" t="str">
        <f>LOWER(CtryCode)&amp;".distn."&amp;$A947&amp;IF($B947="","","."&amp;$B947)&amp;IF($C947="","",".dec."&amp;$C947)&amp;"."&amp;X$5</f>
        <v>egy.distn.ppic.mac.2</v>
      </c>
      <c r="Y947" s="37">
        <f>IFERROR(SUMPRODUCT((DSecCpat=$B947)*DSecOut*Y$704:Y$767)/SUMIF(DSecCpat,$B947,DSecOut),0)</f>
        <v>0.0024377676291077693</v>
      </c>
      <c r="Z947" s="38">
        <f>Y947</f>
        <v>0.0024377676291077693</v>
      </c>
      <c r="AA947" s="38">
        <f>Z947</f>
        <v>0.0024377676291077693</v>
      </c>
      <c r="AB947" s="38">
        <f>AA947</f>
        <v>0.0024377676291077693</v>
      </c>
      <c r="AC947" s="38">
        <f>AB947</f>
        <v>0.0024377676291077693</v>
      </c>
      <c r="AD947" s="38">
        <f>AC947</f>
        <v>0.0024377676291077693</v>
      </c>
      <c r="AE947" s="38">
        <f>AD947</f>
        <v>0.0024377676291077693</v>
      </c>
      <c r="AF947" s="38">
        <f>AE947</f>
        <v>0.0024377676291077693</v>
      </c>
      <c r="AG947" s="38">
        <f>AF947</f>
        <v>0.0024377676291077693</v>
      </c>
      <c r="AH947" s="38">
        <f>AG947</f>
        <v>0.0024377676291077693</v>
      </c>
      <c r="AI947" s="38">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7">
        <f>IFERROR(SUMPRODUCT((DSecCpat=$B948)*DSecOut*L$704:L$767)/SUMIF(DSecCpat,$B948,DSecOut),0)</f>
        <v>0.0</v>
      </c>
      <c r="M948" s="38">
        <f>L948</f>
        <v>0.0</v>
      </c>
      <c r="N948" s="38">
        <f>M948</f>
        <v>0.0</v>
      </c>
      <c r="O948" s="38">
        <f>N948</f>
        <v>0.0</v>
      </c>
      <c r="P948" s="38">
        <f>O948</f>
        <v>0.0</v>
      </c>
      <c r="Q948" s="38">
        <f>P948</f>
        <v>0.0</v>
      </c>
      <c r="R948" s="38">
        <f>Q948</f>
        <v>0.0</v>
      </c>
      <c r="S948" s="38">
        <f>R948</f>
        <v>0.0</v>
      </c>
      <c r="T948" s="38">
        <f>S948</f>
        <v>0.0</v>
      </c>
      <c r="U948" s="38">
        <f>T948</f>
        <v>0.0</v>
      </c>
      <c r="V948" s="38">
        <f>U948</f>
        <v>0.0</v>
      </c>
      <c r="W948" s="207" t="str">
        <f>IF(X$5=K$5,SUM(Y948:AI948)-SUM(L948:V948),"")</f>
        <v/>
      </c>
      <c r="X948" s="9" t="str">
        <f>LOWER(CtryCode)&amp;".distn."&amp;$A948&amp;IF($B948="","","."&amp;$B948)&amp;IF($C948="","",".dec."&amp;$C948)&amp;"."&amp;X$5</f>
        <v>egy.distn.ppic.cem.2</v>
      </c>
      <c r="Y948" s="37">
        <f>IFERROR(SUMPRODUCT((DSecCpat=$B948)*DSecOut*Y$704:Y$767)/SUMIF(DSecCpat,$B948,DSecOut),0)</f>
        <v>0.002081291425119216</v>
      </c>
      <c r="Z948" s="38">
        <f>Y948</f>
        <v>0.002081291425119216</v>
      </c>
      <c r="AA948" s="38">
        <f>Z948</f>
        <v>0.002081291425119216</v>
      </c>
      <c r="AB948" s="38">
        <f>AA948</f>
        <v>0.002081291425119216</v>
      </c>
      <c r="AC948" s="38">
        <f>AB948</f>
        <v>0.002081291425119216</v>
      </c>
      <c r="AD948" s="38">
        <f>AC948</f>
        <v>0.002081291425119216</v>
      </c>
      <c r="AE948" s="38">
        <f>AD948</f>
        <v>0.002081291425119216</v>
      </c>
      <c r="AF948" s="38">
        <f>AE948</f>
        <v>0.002081291425119216</v>
      </c>
      <c r="AG948" s="38">
        <f>AF948</f>
        <v>0.002081291425119216</v>
      </c>
      <c r="AH948" s="38">
        <f>AG948</f>
        <v>0.002081291425119216</v>
      </c>
      <c r="AI948" s="38">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7">
        <f>IFERROR(SUMPRODUCT((DSecCpat=$B949)*DSecOut*L$704:L$767)/SUMIF(DSecCpat,$B949,DSecOut),0)</f>
        <v>0.0</v>
      </c>
      <c r="M949" s="38">
        <f>L949</f>
        <v>0.0</v>
      </c>
      <c r="N949" s="38">
        <f>M949</f>
        <v>0.0</v>
      </c>
      <c r="O949" s="38">
        <f>N949</f>
        <v>0.0</v>
      </c>
      <c r="P949" s="38">
        <f>O949</f>
        <v>0.0</v>
      </c>
      <c r="Q949" s="38">
        <f>P949</f>
        <v>0.0</v>
      </c>
      <c r="R949" s="38">
        <f>Q949</f>
        <v>0.0</v>
      </c>
      <c r="S949" s="38">
        <f>R949</f>
        <v>0.0</v>
      </c>
      <c r="T949" s="38">
        <f>S949</f>
        <v>0.0</v>
      </c>
      <c r="U949" s="38">
        <f>T949</f>
        <v>0.0</v>
      </c>
      <c r="V949" s="38">
        <f>U949</f>
        <v>0.0</v>
      </c>
      <c r="W949" s="207" t="str">
        <f>IF(X$5=K$5,SUM(Y949:AI949)-SUM(L949:V949),"")</f>
        <v/>
      </c>
      <c r="X949" s="9" t="str">
        <f>LOWER(CtryCode)&amp;".distn."&amp;$A949&amp;IF($B949="","","."&amp;$B949)&amp;IF($C949="","",".dec."&amp;$C949)&amp;"."&amp;X$5</f>
        <v>egy.distn.ppic.omn.2</v>
      </c>
      <c r="Y949" s="37">
        <f>IFERROR(SUMPRODUCT((DSecCpat=$B949)*DSecOut*Y$704:Y$767)/SUMIF(DSecCpat,$B949,DSecOut),0)</f>
        <v>0.0014282778969263914</v>
      </c>
      <c r="Z949" s="38">
        <f>Y949</f>
        <v>0.0014282778969263914</v>
      </c>
      <c r="AA949" s="38">
        <f>Z949</f>
        <v>0.0014282778969263914</v>
      </c>
      <c r="AB949" s="38">
        <f>AA949</f>
        <v>0.0014282778969263914</v>
      </c>
      <c r="AC949" s="38">
        <f>AB949</f>
        <v>0.0014282778969263914</v>
      </c>
      <c r="AD949" s="38">
        <f>AC949</f>
        <v>0.0014282778969263914</v>
      </c>
      <c r="AE949" s="38">
        <f>AD949</f>
        <v>0.0014282778969263914</v>
      </c>
      <c r="AF949" s="38">
        <f>AE949</f>
        <v>0.0014282778969263914</v>
      </c>
      <c r="AG949" s="38">
        <f>AF949</f>
        <v>0.0014282778969263914</v>
      </c>
      <c r="AH949" s="38">
        <f>AG949</f>
        <v>0.0014282778969263914</v>
      </c>
      <c r="AI949" s="38">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7">
        <f>IFERROR(SUMPRODUCT((DSecCpat=$B950)*DSecOut*L$704:L$767)/SUMIF(DSecCpat,$B950,DSecOut),0)</f>
        <v>0.0</v>
      </c>
      <c r="M950" s="38">
        <f>L950</f>
        <v>0.0</v>
      </c>
      <c r="N950" s="38">
        <f>M950</f>
        <v>0.0</v>
      </c>
      <c r="O950" s="38">
        <f>N950</f>
        <v>0.0</v>
      </c>
      <c r="P950" s="38">
        <f>O950</f>
        <v>0.0</v>
      </c>
      <c r="Q950" s="38">
        <f>P950</f>
        <v>0.0</v>
      </c>
      <c r="R950" s="38">
        <f>Q950</f>
        <v>0.0</v>
      </c>
      <c r="S950" s="38">
        <f>R950</f>
        <v>0.0</v>
      </c>
      <c r="T950" s="38">
        <f>S950</f>
        <v>0.0</v>
      </c>
      <c r="U950" s="38">
        <f>T950</f>
        <v>0.0</v>
      </c>
      <c r="V950" s="38">
        <f>U950</f>
        <v>0.0</v>
      </c>
      <c r="W950" s="207" t="str">
        <f>IF(X$5=K$5,SUM(Y950:AI950)-SUM(L950:V950),"")</f>
        <v/>
      </c>
      <c r="X950" s="9" t="str">
        <f>LOWER(CtryCode)&amp;".distn."&amp;$A950&amp;IF($B950="","","."&amp;$B950)&amp;IF($C950="","",".dec."&amp;$C950)&amp;"."&amp;X$5</f>
        <v>egy.distn.ppic.cst.2</v>
      </c>
      <c r="Y950" s="37">
        <f>IFERROR(SUMPRODUCT((DSecCpat=$B950)*DSecOut*Y$704:Y$767)/SUMIF(DSecCpat,$B950,DSecOut),0)</f>
        <v>0.0020275813393545285</v>
      </c>
      <c r="Z950" s="38">
        <f>Y950</f>
        <v>0.0020275813393545285</v>
      </c>
      <c r="AA950" s="38">
        <f>Z950</f>
        <v>0.0020275813393545285</v>
      </c>
      <c r="AB950" s="38">
        <f>AA950</f>
        <v>0.0020275813393545285</v>
      </c>
      <c r="AC950" s="38">
        <f>AB950</f>
        <v>0.0020275813393545285</v>
      </c>
      <c r="AD950" s="38">
        <f>AC950</f>
        <v>0.0020275813393545285</v>
      </c>
      <c r="AE950" s="38">
        <f>AD950</f>
        <v>0.0020275813393545285</v>
      </c>
      <c r="AF950" s="38">
        <f>AE950</f>
        <v>0.0020275813393545285</v>
      </c>
      <c r="AG950" s="38">
        <f>AF950</f>
        <v>0.0020275813393545285</v>
      </c>
      <c r="AH950" s="38">
        <f>AG950</f>
        <v>0.0020275813393545285</v>
      </c>
      <c r="AI950" s="38">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7">
        <f>IFERROR(SUMPRODUCT((DSecCpat=$B951)*DSecOut*L$704:L$767)/SUMIF(DSecCpat,$B951,DSecOut),0)</f>
        <v>0.0</v>
      </c>
      <c r="M951" s="38">
        <f>L951</f>
        <v>0.0</v>
      </c>
      <c r="N951" s="38">
        <f>M951</f>
        <v>0.0</v>
      </c>
      <c r="O951" s="38">
        <f>N951</f>
        <v>0.0</v>
      </c>
      <c r="P951" s="38">
        <f>O951</f>
        <v>0.0</v>
      </c>
      <c r="Q951" s="38">
        <f>P951</f>
        <v>0.0</v>
      </c>
      <c r="R951" s="38">
        <f>Q951</f>
        <v>0.0</v>
      </c>
      <c r="S951" s="38">
        <f>R951</f>
        <v>0.0</v>
      </c>
      <c r="T951" s="38">
        <f>S951</f>
        <v>0.0</v>
      </c>
      <c r="U951" s="38">
        <f>T951</f>
        <v>0.0</v>
      </c>
      <c r="V951" s="38">
        <f>U951</f>
        <v>0.0</v>
      </c>
      <c r="W951" s="207" t="str">
        <f>IF(X$5=K$5,SUM(Y951:AI951)-SUM(L951:V951),"")</f>
        <v/>
      </c>
      <c r="X951" s="9" t="str">
        <f>LOWER(CtryCode)&amp;".distn."&amp;$A951&amp;IF($B951="","","."&amp;$B951)&amp;IF($C951="","",".dec."&amp;$C951)&amp;"."&amp;X$5</f>
        <v>egy.distn.ppic.ftr.2</v>
      </c>
      <c r="Y951" s="37">
        <f>IFERROR(SUMPRODUCT((DSecCpat=$B951)*DSecOut*Y$704:Y$767)/SUMIF(DSecCpat,$B951,DSecOut),0)</f>
        <v>0.0</v>
      </c>
      <c r="Z951" s="38">
        <f>Y951</f>
        <v>0.0</v>
      </c>
      <c r="AA951" s="38">
        <f>Z951</f>
        <v>0.0</v>
      </c>
      <c r="AB951" s="38">
        <f>AA951</f>
        <v>0.0</v>
      </c>
      <c r="AC951" s="38">
        <f>AB951</f>
        <v>0.0</v>
      </c>
      <c r="AD951" s="38">
        <f>AC951</f>
        <v>0.0</v>
      </c>
      <c r="AE951" s="38">
        <f>AD951</f>
        <v>0.0</v>
      </c>
      <c r="AF951" s="38">
        <f>AE951</f>
        <v>0.0</v>
      </c>
      <c r="AG951" s="38">
        <f>AF951</f>
        <v>0.0</v>
      </c>
      <c r="AH951" s="38">
        <f>AG951</f>
        <v>0.0</v>
      </c>
      <c r="AI951" s="38">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7">
        <f>IFERROR(SUMPRODUCT((DSecCpat=$B952)*DSecOut*L$704:L$767)/SUMIF(DSecCpat,$B952,DSecOut),0)</f>
        <v>0.0</v>
      </c>
      <c r="M952" s="38">
        <f>L952</f>
        <v>0.0</v>
      </c>
      <c r="N952" s="38">
        <f>M952</f>
        <v>0.0</v>
      </c>
      <c r="O952" s="38">
        <f>N952</f>
        <v>0.0</v>
      </c>
      <c r="P952" s="38">
        <f>O952</f>
        <v>0.0</v>
      </c>
      <c r="Q952" s="38">
        <f>P952</f>
        <v>0.0</v>
      </c>
      <c r="R952" s="38">
        <f>Q952</f>
        <v>0.0</v>
      </c>
      <c r="S952" s="38">
        <f>R952</f>
        <v>0.0</v>
      </c>
      <c r="T952" s="38">
        <f>S952</f>
        <v>0.0</v>
      </c>
      <c r="U952" s="38">
        <f>T952</f>
        <v>0.0</v>
      </c>
      <c r="V952" s="38">
        <f>U952</f>
        <v>0.0</v>
      </c>
      <c r="W952" s="207" t="str">
        <f>IF(X$5=K$5,SUM(Y952:AI952)-SUM(L952:V952),"")</f>
        <v/>
      </c>
      <c r="X952" s="9" t="str">
        <f>LOWER(CtryCode)&amp;".distn."&amp;$A952&amp;IF($B952="","","."&amp;$B952)&amp;IF($C952="","",".dec."&amp;$C952)&amp;"."&amp;X$5</f>
        <v>egy.distn.ppic.res.2</v>
      </c>
      <c r="Y952" s="37">
        <f>IFERROR(SUMPRODUCT((DSecCpat=$B952)*DSecOut*Y$704:Y$767)/SUMIF(DSecCpat,$B952,DSecOut),0)</f>
        <v>0.0010668084325739908</v>
      </c>
      <c r="Z952" s="38">
        <f>Y952</f>
        <v>0.0010668084325739908</v>
      </c>
      <c r="AA952" s="38">
        <f>Z952</f>
        <v>0.0010668084325739908</v>
      </c>
      <c r="AB952" s="38">
        <f>AA952</f>
        <v>0.0010668084325739908</v>
      </c>
      <c r="AC952" s="38">
        <f>AB952</f>
        <v>0.0010668084325739908</v>
      </c>
      <c r="AD952" s="38">
        <f>AC952</f>
        <v>0.0010668084325739908</v>
      </c>
      <c r="AE952" s="38">
        <f>AD952</f>
        <v>0.0010668084325739908</v>
      </c>
      <c r="AF952" s="38">
        <f>AE952</f>
        <v>0.0010668084325739908</v>
      </c>
      <c r="AG952" s="38">
        <f>AF952</f>
        <v>0.0010668084325739908</v>
      </c>
      <c r="AH952" s="38">
        <f>AG952</f>
        <v>0.0010668084325739908</v>
      </c>
      <c r="AI952" s="38">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7">
        <f>IFERROR(SUMPRODUCT((DSecCpat=$B953)*DSecOut*L$704:L$767)/SUMIF(DSecCpat,$B953,DSecOut),0)</f>
        <v>0.0</v>
      </c>
      <c r="M953" s="38">
        <f>L953</f>
        <v>0.0</v>
      </c>
      <c r="N953" s="38">
        <f>M953</f>
        <v>0.0</v>
      </c>
      <c r="O953" s="38">
        <f>N953</f>
        <v>0.0</v>
      </c>
      <c r="P953" s="38">
        <f>O953</f>
        <v>0.0</v>
      </c>
      <c r="Q953" s="38">
        <f>P953</f>
        <v>0.0</v>
      </c>
      <c r="R953" s="38">
        <f>Q953</f>
        <v>0.0</v>
      </c>
      <c r="S953" s="38">
        <f>R953</f>
        <v>0.0</v>
      </c>
      <c r="T953" s="38">
        <f>S953</f>
        <v>0.0</v>
      </c>
      <c r="U953" s="38">
        <f>T953</f>
        <v>0.0</v>
      </c>
      <c r="V953" s="38">
        <f>U953</f>
        <v>0.0</v>
      </c>
      <c r="W953" s="207" t="str">
        <f>IF(X$5=K$5,SUM(Y953:AI953)-SUM(L953:V953),"")</f>
        <v/>
      </c>
      <c r="X953" s="9" t="str">
        <f>LOWER(CtryCode)&amp;".distn."&amp;$A953&amp;IF($B953="","","."&amp;$B953)&amp;IF($C953="","",".dec."&amp;$C953)&amp;"."&amp;X$5</f>
        <v>egy.distn.ppic.pow.2</v>
      </c>
      <c r="Y953" s="37">
        <f>IFERROR(SUMPRODUCT((DSecCpat=$B953)*DSecOut*Y$704:Y$767)/SUMIF(DSecCpat,$B953,DSecOut),0)</f>
        <v>0.0</v>
      </c>
      <c r="Z953" s="38">
        <f>Y953</f>
        <v>0.0</v>
      </c>
      <c r="AA953" s="38">
        <f>Z953</f>
        <v>0.0</v>
      </c>
      <c r="AB953" s="38">
        <f>AA953</f>
        <v>0.0</v>
      </c>
      <c r="AC953" s="38">
        <f>AB953</f>
        <v>0.0</v>
      </c>
      <c r="AD953" s="38">
        <f>AC953</f>
        <v>0.0</v>
      </c>
      <c r="AE953" s="38">
        <f>AD953</f>
        <v>0.0</v>
      </c>
      <c r="AF953" s="38">
        <f>AE953</f>
        <v>0.0</v>
      </c>
      <c r="AG953" s="38">
        <f>AF953</f>
        <v>0.0</v>
      </c>
      <c r="AH953" s="38">
        <f>AG953</f>
        <v>0.0</v>
      </c>
      <c r="AI953" s="38">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7">
        <f>IFERROR(SUMPRODUCT((DSecCpat=$B954)*DSecHhd*L$704:L$767)/SUMIF(DSecCpat,$B954,DSecHhd),0)</f>
        <v>0.0</v>
      </c>
      <c r="M954" s="38">
        <f>L954</f>
        <v>0.0</v>
      </c>
      <c r="N954" s="38">
        <f>M954</f>
        <v>0.0</v>
      </c>
      <c r="O954" s="38">
        <f>N954</f>
        <v>0.0</v>
      </c>
      <c r="P954" s="38">
        <f>O954</f>
        <v>0.0</v>
      </c>
      <c r="Q954" s="38">
        <f>P954</f>
        <v>0.0</v>
      </c>
      <c r="R954" s="38">
        <f>Q954</f>
        <v>0.0</v>
      </c>
      <c r="S954" s="38">
        <f>R954</f>
        <v>0.0</v>
      </c>
      <c r="T954" s="38">
        <f>S954</f>
        <v>0.0</v>
      </c>
      <c r="U954" s="38">
        <f>T954</f>
        <v>0.0</v>
      </c>
      <c r="V954" s="38">
        <f>U954</f>
        <v>0.0</v>
      </c>
      <c r="W954" s="207" t="str">
        <f>IF(X$5=K$5,SUM(Y954:AI954)-SUM(L954:V954),"")</f>
        <v/>
      </c>
      <c r="X954" s="9" t="str">
        <f>LOWER(CtryCode)&amp;".distn."&amp;$A954&amp;IF($B954="","","."&amp;$B954)&amp;IF($C954="","",".dec."&amp;$C954)&amp;"."&amp;X$5</f>
        <v>egy.distn.outpriin.avi.2</v>
      </c>
      <c r="Y954" s="37">
        <f>IFERROR(SUMPRODUCT((DSecCpat=$B954)*DSecHhd*Y$704:Y$767)/SUMIF(DSecCpat,$B954,DSecHhd),0)</f>
        <v>0.007945517124091769</v>
      </c>
      <c r="Z954" s="38">
        <f>Y954</f>
        <v>0.007945517124091769</v>
      </c>
      <c r="AA954" s="38">
        <f>Z954</f>
        <v>0.007945517124091769</v>
      </c>
      <c r="AB954" s="38">
        <f>AA954</f>
        <v>0.007945517124091769</v>
      </c>
      <c r="AC954" s="38">
        <f>AB954</f>
        <v>0.007945517124091769</v>
      </c>
      <c r="AD954" s="38">
        <f>AC954</f>
        <v>0.007945517124091769</v>
      </c>
      <c r="AE954" s="38">
        <f>AD954</f>
        <v>0.007945517124091769</v>
      </c>
      <c r="AF954" s="38">
        <f>AE954</f>
        <v>0.007945517124091769</v>
      </c>
      <c r="AG954" s="38">
        <f>AF954</f>
        <v>0.007945517124091769</v>
      </c>
      <c r="AH954" s="38">
        <f>AG954</f>
        <v>0.007945517124091769</v>
      </c>
      <c r="AI954" s="38">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7">
        <f>IFERROR(SUMPRODUCT((DSecCpat=$B955)*DSecHhd*L$704:L$767)/SUMIF(DSecCpat,$B955,DSecHhd),0)</f>
        <v>0.0</v>
      </c>
      <c r="M955" s="38">
        <f>L955</f>
        <v>0.0</v>
      </c>
      <c r="N955" s="38">
        <f>M955</f>
        <v>0.0</v>
      </c>
      <c r="O955" s="38">
        <f>N955</f>
        <v>0.0</v>
      </c>
      <c r="P955" s="38">
        <f>O955</f>
        <v>0.0</v>
      </c>
      <c r="Q955" s="38">
        <f>P955</f>
        <v>0.0</v>
      </c>
      <c r="R955" s="38">
        <f>Q955</f>
        <v>0.0</v>
      </c>
      <c r="S955" s="38">
        <f>R955</f>
        <v>0.0</v>
      </c>
      <c r="T955" s="38">
        <f>S955</f>
        <v>0.0</v>
      </c>
      <c r="U955" s="38">
        <f>T955</f>
        <v>0.0</v>
      </c>
      <c r="V955" s="38">
        <f>U955</f>
        <v>0.0</v>
      </c>
      <c r="W955" s="207" t="str">
        <f>IF(X$5=K$5,SUM(Y955:AI955)-SUM(L955:V955),"")</f>
        <v/>
      </c>
      <c r="X955" s="9" t="str">
        <f>LOWER(CtryCode)&amp;".distn."&amp;$A955&amp;IF($B955="","","."&amp;$B955)&amp;IF($C955="","",".dec."&amp;$C955)&amp;"."&amp;X$5</f>
        <v>egy.distn.outpriin.nav.2</v>
      </c>
      <c r="Y955" s="37">
        <f>IFERROR(SUMPRODUCT((DSecCpat=$B955)*DSecHhd*Y$704:Y$767)/SUMIF(DSecCpat,$B955,DSecHhd),0)</f>
        <v>0.006013376903013069</v>
      </c>
      <c r="Z955" s="38">
        <f>Y955</f>
        <v>0.006013376903013069</v>
      </c>
      <c r="AA955" s="38">
        <f>Z955</f>
        <v>0.006013376903013069</v>
      </c>
      <c r="AB955" s="38">
        <f>AA955</f>
        <v>0.006013376903013069</v>
      </c>
      <c r="AC955" s="38">
        <f>AB955</f>
        <v>0.006013376903013069</v>
      </c>
      <c r="AD955" s="38">
        <f>AC955</f>
        <v>0.006013376903013069</v>
      </c>
      <c r="AE955" s="38">
        <f>AD955</f>
        <v>0.006013376903013069</v>
      </c>
      <c r="AF955" s="38">
        <f>AE955</f>
        <v>0.006013376903013069</v>
      </c>
      <c r="AG955" s="38">
        <f>AF955</f>
        <v>0.006013376903013069</v>
      </c>
      <c r="AH955" s="38">
        <f>AG955</f>
        <v>0.006013376903013069</v>
      </c>
      <c r="AI955" s="38">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7">
        <f>IFERROR(SUMPRODUCT((DSecCpat=$B956)*DSecHhd*L$704:L$767)/SUMIF(DSecCpat,$B956,DSecHhd),0)</f>
        <v>0.0</v>
      </c>
      <c r="M956" s="38">
        <f>L956</f>
        <v>0.0</v>
      </c>
      <c r="N956" s="38">
        <f>M956</f>
        <v>0.0</v>
      </c>
      <c r="O956" s="38">
        <f>N956</f>
        <v>0.0</v>
      </c>
      <c r="P956" s="38">
        <f>O956</f>
        <v>0.0</v>
      </c>
      <c r="Q956" s="38">
        <f>P956</f>
        <v>0.0</v>
      </c>
      <c r="R956" s="38">
        <f>Q956</f>
        <v>0.0</v>
      </c>
      <c r="S956" s="38">
        <f>R956</f>
        <v>0.0</v>
      </c>
      <c r="T956" s="38">
        <f>S956</f>
        <v>0.0</v>
      </c>
      <c r="U956" s="38">
        <f>T956</f>
        <v>0.0</v>
      </c>
      <c r="V956" s="38">
        <f>U956</f>
        <v>0.0</v>
      </c>
      <c r="W956" s="207" t="str">
        <f>IF(X$5=K$5,SUM(Y956:AI956)-SUM(L956:V956),"")</f>
        <v/>
      </c>
      <c r="X956" s="9" t="str">
        <f>LOWER(CtryCode)&amp;".distn."&amp;$A956&amp;IF($B956="","","."&amp;$B956)&amp;IF($C956="","",".dec."&amp;$C956)&amp;"."&amp;X$5</f>
        <v>egy.distn.outpriin.foo.2</v>
      </c>
      <c r="Y956" s="37">
        <f>IFERROR(SUMPRODUCT((DSecCpat=$B956)*DSecHhd*Y$704:Y$767)/SUMIF(DSecCpat,$B956,DSecHhd),0)</f>
        <v>0.0012350609992572818</v>
      </c>
      <c r="Z956" s="38">
        <f>Y956</f>
        <v>0.0012350609992572818</v>
      </c>
      <c r="AA956" s="38">
        <f>Z956</f>
        <v>0.0012350609992572818</v>
      </c>
      <c r="AB956" s="38">
        <f>AA956</f>
        <v>0.0012350609992572818</v>
      </c>
      <c r="AC956" s="38">
        <f>AB956</f>
        <v>0.0012350609992572818</v>
      </c>
      <c r="AD956" s="38">
        <f>AC956</f>
        <v>0.0012350609992572818</v>
      </c>
      <c r="AE956" s="38">
        <f>AD956</f>
        <v>0.0012350609992572818</v>
      </c>
      <c r="AF956" s="38">
        <f>AE956</f>
        <v>0.0012350609992572818</v>
      </c>
      <c r="AG956" s="38">
        <f>AF956</f>
        <v>0.0012350609992572818</v>
      </c>
      <c r="AH956" s="38">
        <f>AG956</f>
        <v>0.0012350609992572818</v>
      </c>
      <c r="AI956" s="38">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7">
        <f>IFERROR(SUMPRODUCT((DSecCpat=$B957)*DSecHhd*L$704:L$767)/SUMIF(DSecCpat,$B957,DSecHhd),0)</f>
        <v>0.0</v>
      </c>
      <c r="M957" s="38">
        <f>L957</f>
        <v>0.0</v>
      </c>
      <c r="N957" s="38">
        <f>M957</f>
        <v>0.0</v>
      </c>
      <c r="O957" s="38">
        <f>N957</f>
        <v>0.0</v>
      </c>
      <c r="P957" s="38">
        <f>O957</f>
        <v>0.0</v>
      </c>
      <c r="Q957" s="38">
        <f>P957</f>
        <v>0.0</v>
      </c>
      <c r="R957" s="38">
        <f>Q957</f>
        <v>0.0</v>
      </c>
      <c r="S957" s="38">
        <f>R957</f>
        <v>0.0</v>
      </c>
      <c r="T957" s="38">
        <f>S957</f>
        <v>0.0</v>
      </c>
      <c r="U957" s="38">
        <f>T957</f>
        <v>0.0</v>
      </c>
      <c r="V957" s="38">
        <f>U957</f>
        <v>0.0</v>
      </c>
      <c r="W957" s="207" t="str">
        <f>IF(X$5=K$5,SUM(Y957:AI957)-SUM(L957:V957),"")</f>
        <v/>
      </c>
      <c r="X957" s="9" t="str">
        <f>LOWER(CtryCode)&amp;".distn."&amp;$A957&amp;IF($B957="","","."&amp;$B957)&amp;IF($C957="","",".dec."&amp;$C957)&amp;"."&amp;X$5</f>
        <v>egy.distn.outpriin.srv.2</v>
      </c>
      <c r="Y957" s="37">
        <f>IFERROR(SUMPRODUCT((DSecCpat=$B957)*DSecHhd*Y$704:Y$767)/SUMIF(DSecCpat,$B957,DSecHhd),0)</f>
        <v>0.0006684611684740864</v>
      </c>
      <c r="Z957" s="38">
        <f>Y957</f>
        <v>0.0006684611684740864</v>
      </c>
      <c r="AA957" s="38">
        <f>Z957</f>
        <v>0.0006684611684740864</v>
      </c>
      <c r="AB957" s="38">
        <f>AA957</f>
        <v>0.0006684611684740864</v>
      </c>
      <c r="AC957" s="38">
        <f>AB957</f>
        <v>0.0006684611684740864</v>
      </c>
      <c r="AD957" s="38">
        <f>AC957</f>
        <v>0.0006684611684740864</v>
      </c>
      <c r="AE957" s="38">
        <f>AD957</f>
        <v>0.0006684611684740864</v>
      </c>
      <c r="AF957" s="38">
        <f>AE957</f>
        <v>0.0006684611684740864</v>
      </c>
      <c r="AG957" s="38">
        <f>AF957</f>
        <v>0.0006684611684740864</v>
      </c>
      <c r="AH957" s="38">
        <f>AG957</f>
        <v>0.0006684611684740864</v>
      </c>
      <c r="AI957" s="38">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7">
        <f>IFERROR(SUMPRODUCT((DSecCpat=$B958)*DSecHhd*L$704:L$767)/SUMIF(DSecCpat,$B958,DSecHhd),0)</f>
        <v>0.0</v>
      </c>
      <c r="M958" s="38">
        <f>L958</f>
        <v>0.0</v>
      </c>
      <c r="N958" s="38">
        <f>M958</f>
        <v>0.0</v>
      </c>
      <c r="O958" s="38">
        <f>N958</f>
        <v>0.0</v>
      </c>
      <c r="P958" s="38">
        <f>O958</f>
        <v>0.0</v>
      </c>
      <c r="Q958" s="38">
        <f>P958</f>
        <v>0.0</v>
      </c>
      <c r="R958" s="38">
        <f>Q958</f>
        <v>0.0</v>
      </c>
      <c r="S958" s="38">
        <f>R958</f>
        <v>0.0</v>
      </c>
      <c r="T958" s="38">
        <f>S958</f>
        <v>0.0</v>
      </c>
      <c r="U958" s="38">
        <f>T958</f>
        <v>0.0</v>
      </c>
      <c r="V958" s="38">
        <f>U958</f>
        <v>0.0</v>
      </c>
      <c r="W958" s="207" t="str">
        <f>IF(X$5=K$5,SUM(Y958:AI958)-SUM(L958:V958),"")</f>
        <v/>
      </c>
      <c r="X958" s="9" t="str">
        <f>LOWER(CtryCode)&amp;".distn."&amp;$A958&amp;IF($B958="","","."&amp;$B958)&amp;IF($C958="","",".dec."&amp;$C958)&amp;"."&amp;X$5</f>
        <v>egy.distn.outpriin.mch.2</v>
      </c>
      <c r="Y958" s="37">
        <f>IFERROR(SUMPRODUCT((DSecCpat=$B958)*DSecHhd*Y$704:Y$767)/SUMIF(DSecCpat,$B958,DSecHhd),0)</f>
        <v>0.005824645962875467</v>
      </c>
      <c r="Z958" s="38">
        <f>Y958</f>
        <v>0.005824645962875467</v>
      </c>
      <c r="AA958" s="38">
        <f>Z958</f>
        <v>0.005824645962875467</v>
      </c>
      <c r="AB958" s="38">
        <f>AA958</f>
        <v>0.005824645962875467</v>
      </c>
      <c r="AC958" s="38">
        <f>AB958</f>
        <v>0.005824645962875467</v>
      </c>
      <c r="AD958" s="38">
        <f>AC958</f>
        <v>0.005824645962875467</v>
      </c>
      <c r="AE958" s="38">
        <f>AD958</f>
        <v>0.005824645962875467</v>
      </c>
      <c r="AF958" s="38">
        <f>AE958</f>
        <v>0.005824645962875467</v>
      </c>
      <c r="AG958" s="38">
        <f>AF958</f>
        <v>0.005824645962875467</v>
      </c>
      <c r="AH958" s="38">
        <f>AG958</f>
        <v>0.005824645962875467</v>
      </c>
      <c r="AI958" s="38">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7">
        <f>IFERROR(SUMPRODUCT((DSecCpat=$B959)*DSecHhd*L$704:L$767)/SUMIF(DSecCpat,$B959,DSecHhd),0)</f>
        <v>0.0</v>
      </c>
      <c r="M959" s="38">
        <f>L959</f>
        <v>0.0</v>
      </c>
      <c r="N959" s="38">
        <f>M959</f>
        <v>0.0</v>
      </c>
      <c r="O959" s="38">
        <f>N959</f>
        <v>0.0</v>
      </c>
      <c r="P959" s="38">
        <f>O959</f>
        <v>0.0</v>
      </c>
      <c r="Q959" s="38">
        <f>P959</f>
        <v>0.0</v>
      </c>
      <c r="R959" s="38">
        <f>Q959</f>
        <v>0.0</v>
      </c>
      <c r="S959" s="38">
        <f>R959</f>
        <v>0.0</v>
      </c>
      <c r="T959" s="38">
        <f>S959</f>
        <v>0.0</v>
      </c>
      <c r="U959" s="38">
        <f>T959</f>
        <v>0.0</v>
      </c>
      <c r="V959" s="38">
        <f>U959</f>
        <v>0.0</v>
      </c>
      <c r="W959" s="207" t="str">
        <f>IF(X$5=K$5,SUM(Y959:AI959)-SUM(L959:V959),"")</f>
        <v/>
      </c>
      <c r="X959" s="9" t="str">
        <f>LOWER(CtryCode)&amp;".distn."&amp;$A959&amp;IF($B959="","","."&amp;$B959)&amp;IF($C959="","",".dec."&amp;$C959)&amp;"."&amp;X$5</f>
        <v>egy.distn.outpriin.irn.2</v>
      </c>
      <c r="Y959" s="37">
        <f>IFERROR(SUMPRODUCT((DSecCpat=$B959)*DSecHhd*Y$704:Y$767)/SUMIF(DSecCpat,$B959,DSecHhd),0)</f>
        <v>0.005772657576415131</v>
      </c>
      <c r="Z959" s="38">
        <f>Y959</f>
        <v>0.005772657576415131</v>
      </c>
      <c r="AA959" s="38">
        <f>Z959</f>
        <v>0.005772657576415131</v>
      </c>
      <c r="AB959" s="38">
        <f>AA959</f>
        <v>0.005772657576415131</v>
      </c>
      <c r="AC959" s="38">
        <f>AB959</f>
        <v>0.005772657576415131</v>
      </c>
      <c r="AD959" s="38">
        <f>AC959</f>
        <v>0.005772657576415131</v>
      </c>
      <c r="AE959" s="38">
        <f>AD959</f>
        <v>0.005772657576415131</v>
      </c>
      <c r="AF959" s="38">
        <f>AE959</f>
        <v>0.005772657576415131</v>
      </c>
      <c r="AG959" s="38">
        <f>AF959</f>
        <v>0.005772657576415131</v>
      </c>
      <c r="AH959" s="38">
        <f>AG959</f>
        <v>0.005772657576415131</v>
      </c>
      <c r="AI959" s="38">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7">
        <f>IFERROR(SUMPRODUCT((DSecCpat=$B960)*DSecHhd*L$704:L$767)/SUMIF(DSecCpat,$B960,DSecHhd),0)</f>
        <v>0.0</v>
      </c>
      <c r="M960" s="38">
        <f>L960</f>
        <v>0.0</v>
      </c>
      <c r="N960" s="38">
        <f>M960</f>
        <v>0.0</v>
      </c>
      <c r="O960" s="38">
        <f>N960</f>
        <v>0.0</v>
      </c>
      <c r="P960" s="38">
        <f>O960</f>
        <v>0.0</v>
      </c>
      <c r="Q960" s="38">
        <f>P960</f>
        <v>0.0</v>
      </c>
      <c r="R960" s="38">
        <f>Q960</f>
        <v>0.0</v>
      </c>
      <c r="S960" s="38">
        <f>R960</f>
        <v>0.0</v>
      </c>
      <c r="T960" s="38">
        <f>S960</f>
        <v>0.0</v>
      </c>
      <c r="U960" s="38">
        <f>T960</f>
        <v>0.0</v>
      </c>
      <c r="V960" s="38">
        <f>U960</f>
        <v>0.0</v>
      </c>
      <c r="W960" s="207" t="str">
        <f>IF(X$5=K$5,SUM(Y960:AI960)-SUM(L960:V960),"")</f>
        <v/>
      </c>
      <c r="X960" s="9" t="str">
        <f>LOWER(CtryCode)&amp;".distn."&amp;$A960&amp;IF($B960="","","."&amp;$B960)&amp;IF($C960="","",".dec."&amp;$C960)&amp;"."&amp;X$5</f>
        <v>egy.distn.outpriin.nfm.2</v>
      </c>
      <c r="Y960" s="37">
        <f>IFERROR(SUMPRODUCT((DSecCpat=$B960)*DSecHhd*Y$704:Y$767)/SUMIF(DSecCpat,$B960,DSecHhd),0)</f>
        <v>0.004261037871751051</v>
      </c>
      <c r="Z960" s="38">
        <f>Y960</f>
        <v>0.004261037871751051</v>
      </c>
      <c r="AA960" s="38">
        <f>Z960</f>
        <v>0.004261037871751051</v>
      </c>
      <c r="AB960" s="38">
        <f>AA960</f>
        <v>0.004261037871751051</v>
      </c>
      <c r="AC960" s="38">
        <f>AB960</f>
        <v>0.004261037871751051</v>
      </c>
      <c r="AD960" s="38">
        <f>AC960</f>
        <v>0.004261037871751051</v>
      </c>
      <c r="AE960" s="38">
        <f>AD960</f>
        <v>0.004261037871751051</v>
      </c>
      <c r="AF960" s="38">
        <f>AE960</f>
        <v>0.004261037871751051</v>
      </c>
      <c r="AG960" s="38">
        <f>AF960</f>
        <v>0.004261037871751051</v>
      </c>
      <c r="AH960" s="38">
        <f>AG960</f>
        <v>0.004261037871751051</v>
      </c>
      <c r="AI960" s="38">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7">
        <f>IFERROR(SUMPRODUCT((DSecCpat=$B961)*DSecHhd*L$704:L$767)/SUMIF(DSecCpat,$B961,DSecHhd),0)</f>
        <v>0.0</v>
      </c>
      <c r="M961" s="38">
        <f>L961</f>
        <v>0.0</v>
      </c>
      <c r="N961" s="38">
        <f>M961</f>
        <v>0.0</v>
      </c>
      <c r="O961" s="38">
        <f>N961</f>
        <v>0.0</v>
      </c>
      <c r="P961" s="38">
        <f>O961</f>
        <v>0.0</v>
      </c>
      <c r="Q961" s="38">
        <f>P961</f>
        <v>0.0</v>
      </c>
      <c r="R961" s="38">
        <f>Q961</f>
        <v>0.0</v>
      </c>
      <c r="S961" s="38">
        <f>R961</f>
        <v>0.0</v>
      </c>
      <c r="T961" s="38">
        <f>S961</f>
        <v>0.0</v>
      </c>
      <c r="U961" s="38">
        <f>T961</f>
        <v>0.0</v>
      </c>
      <c r="V961" s="38">
        <f>U961</f>
        <v>0.0</v>
      </c>
      <c r="W961" s="207" t="str">
        <f>IF(X$5=K$5,SUM(Y961:AI961)-SUM(L961:V961),"")</f>
        <v/>
      </c>
      <c r="X961" s="9" t="str">
        <f>LOWER(CtryCode)&amp;".distn."&amp;$A961&amp;IF($B961="","","."&amp;$B961)&amp;IF($C961="","",".dec."&amp;$C961)&amp;"."&amp;X$5</f>
        <v>egy.distn.outpriin.mac.2</v>
      </c>
      <c r="Y961" s="37">
        <f>IFERROR(SUMPRODUCT((DSecCpat=$B961)*DSecHhd*Y$704:Y$767)/SUMIF(DSecCpat,$B961,DSecHhd),0)</f>
        <v>0.0021853033257888334</v>
      </c>
      <c r="Z961" s="38">
        <f>Y961</f>
        <v>0.0021853033257888334</v>
      </c>
      <c r="AA961" s="38">
        <f>Z961</f>
        <v>0.0021853033257888334</v>
      </c>
      <c r="AB961" s="38">
        <f>AA961</f>
        <v>0.0021853033257888334</v>
      </c>
      <c r="AC961" s="38">
        <f>AB961</f>
        <v>0.0021853033257888334</v>
      </c>
      <c r="AD961" s="38">
        <f>AC961</f>
        <v>0.0021853033257888334</v>
      </c>
      <c r="AE961" s="38">
        <f>AD961</f>
        <v>0.0021853033257888334</v>
      </c>
      <c r="AF961" s="38">
        <f>AE961</f>
        <v>0.0021853033257888334</v>
      </c>
      <c r="AG961" s="38">
        <f>AF961</f>
        <v>0.0021853033257888334</v>
      </c>
      <c r="AH961" s="38">
        <f>AG961</f>
        <v>0.0021853033257888334</v>
      </c>
      <c r="AI961" s="38">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7">
        <f>IFERROR(SUMPRODUCT((DSecCpat=$B962)*DSecHhd*L$704:L$767)/SUMIF(DSecCpat,$B962,DSecHhd),0)</f>
        <v>0.0</v>
      </c>
      <c r="M962" s="38">
        <f>L962</f>
        <v>0.0</v>
      </c>
      <c r="N962" s="38">
        <f>M962</f>
        <v>0.0</v>
      </c>
      <c r="O962" s="38">
        <f>N962</f>
        <v>0.0</v>
      </c>
      <c r="P962" s="38">
        <f>O962</f>
        <v>0.0</v>
      </c>
      <c r="Q962" s="38">
        <f>P962</f>
        <v>0.0</v>
      </c>
      <c r="R962" s="38">
        <f>Q962</f>
        <v>0.0</v>
      </c>
      <c r="S962" s="38">
        <f>R962</f>
        <v>0.0</v>
      </c>
      <c r="T962" s="38">
        <f>S962</f>
        <v>0.0</v>
      </c>
      <c r="U962" s="38">
        <f>T962</f>
        <v>0.0</v>
      </c>
      <c r="V962" s="38">
        <f>U962</f>
        <v>0.0</v>
      </c>
      <c r="W962" s="207" t="str">
        <f>IF(X$5=K$5,SUM(Y962:AI962)-SUM(L962:V962),"")</f>
        <v/>
      </c>
      <c r="X962" s="9" t="str">
        <f>LOWER(CtryCode)&amp;".distn."&amp;$A962&amp;IF($B962="","","."&amp;$B962)&amp;IF($C962="","",".dec."&amp;$C962)&amp;"."&amp;X$5</f>
        <v>egy.distn.outpriin.cem.2</v>
      </c>
      <c r="Y962" s="37">
        <f>IFERROR(SUMPRODUCT((DSecCpat=$B962)*DSecHhd*Y$704:Y$767)/SUMIF(DSecCpat,$B962,DSecHhd),0)</f>
        <v>0.002081291425119216</v>
      </c>
      <c r="Z962" s="38">
        <f>Y962</f>
        <v>0.002081291425119216</v>
      </c>
      <c r="AA962" s="38">
        <f>Z962</f>
        <v>0.002081291425119216</v>
      </c>
      <c r="AB962" s="38">
        <f>AA962</f>
        <v>0.002081291425119216</v>
      </c>
      <c r="AC962" s="38">
        <f>AB962</f>
        <v>0.002081291425119216</v>
      </c>
      <c r="AD962" s="38">
        <f>AC962</f>
        <v>0.002081291425119216</v>
      </c>
      <c r="AE962" s="38">
        <f>AD962</f>
        <v>0.002081291425119216</v>
      </c>
      <c r="AF962" s="38">
        <f>AE962</f>
        <v>0.002081291425119216</v>
      </c>
      <c r="AG962" s="38">
        <f>AF962</f>
        <v>0.002081291425119216</v>
      </c>
      <c r="AH962" s="38">
        <f>AG962</f>
        <v>0.002081291425119216</v>
      </c>
      <c r="AI962" s="38">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7">
        <f>IFERROR(SUMPRODUCT((DSecCpat=$B963)*DSecHhd*L$704:L$767)/SUMIF(DSecCpat,$B963,DSecHhd),0)</f>
        <v>0.0</v>
      </c>
      <c r="M963" s="38">
        <f>L963</f>
        <v>0.0</v>
      </c>
      <c r="N963" s="38">
        <f>M963</f>
        <v>0.0</v>
      </c>
      <c r="O963" s="38">
        <f>N963</f>
        <v>0.0</v>
      </c>
      <c r="P963" s="38">
        <f>O963</f>
        <v>0.0</v>
      </c>
      <c r="Q963" s="38">
        <f>P963</f>
        <v>0.0</v>
      </c>
      <c r="R963" s="38">
        <f>Q963</f>
        <v>0.0</v>
      </c>
      <c r="S963" s="38">
        <f>R963</f>
        <v>0.0</v>
      </c>
      <c r="T963" s="38">
        <f>S963</f>
        <v>0.0</v>
      </c>
      <c r="U963" s="38">
        <f>T963</f>
        <v>0.0</v>
      </c>
      <c r="V963" s="38">
        <f>U963</f>
        <v>0.0</v>
      </c>
      <c r="W963" s="207" t="str">
        <f>IF(X$5=K$5,SUM(Y963:AI963)-SUM(L963:V963),"")</f>
        <v/>
      </c>
      <c r="X963" s="9" t="str">
        <f>LOWER(CtryCode)&amp;".distn."&amp;$A963&amp;IF($B963="","","."&amp;$B963)&amp;IF($C963="","",".dec."&amp;$C963)&amp;"."&amp;X$5</f>
        <v>egy.distn.outpriin.omn.2</v>
      </c>
      <c r="Y963" s="37">
        <f>IFERROR(SUMPRODUCT((DSecCpat=$B963)*DSecHhd*Y$704:Y$767)/SUMIF(DSecCpat,$B963,DSecHhd),0)</f>
        <v>0.001331321192654905</v>
      </c>
      <c r="Z963" s="38">
        <f>Y963</f>
        <v>0.001331321192654905</v>
      </c>
      <c r="AA963" s="38">
        <f>Z963</f>
        <v>0.001331321192654905</v>
      </c>
      <c r="AB963" s="38">
        <f>AA963</f>
        <v>0.001331321192654905</v>
      </c>
      <c r="AC963" s="38">
        <f>AB963</f>
        <v>0.001331321192654905</v>
      </c>
      <c r="AD963" s="38">
        <f>AC963</f>
        <v>0.001331321192654905</v>
      </c>
      <c r="AE963" s="38">
        <f>AD963</f>
        <v>0.001331321192654905</v>
      </c>
      <c r="AF963" s="38">
        <f>AE963</f>
        <v>0.001331321192654905</v>
      </c>
      <c r="AG963" s="38">
        <f>AF963</f>
        <v>0.001331321192654905</v>
      </c>
      <c r="AH963" s="38">
        <f>AG963</f>
        <v>0.001331321192654905</v>
      </c>
      <c r="AI963" s="38">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7">
        <f>IFERROR(SUMPRODUCT((DSecCpat=$B964)*DSecHhd*L$704:L$767)/SUMIF(DSecCpat,$B964,DSecHhd),0)</f>
        <v>0.0</v>
      </c>
      <c r="M964" s="38">
        <f>L964</f>
        <v>0.0</v>
      </c>
      <c r="N964" s="38">
        <f>M964</f>
        <v>0.0</v>
      </c>
      <c r="O964" s="38">
        <f>N964</f>
        <v>0.0</v>
      </c>
      <c r="P964" s="38">
        <f>O964</f>
        <v>0.0</v>
      </c>
      <c r="Q964" s="38">
        <f>P964</f>
        <v>0.0</v>
      </c>
      <c r="R964" s="38">
        <f>Q964</f>
        <v>0.0</v>
      </c>
      <c r="S964" s="38">
        <f>R964</f>
        <v>0.0</v>
      </c>
      <c r="T964" s="38">
        <f>S964</f>
        <v>0.0</v>
      </c>
      <c r="U964" s="38">
        <f>T964</f>
        <v>0.0</v>
      </c>
      <c r="V964" s="38">
        <f>U964</f>
        <v>0.0</v>
      </c>
      <c r="W964" s="207" t="str">
        <f>IF(X$5=K$5,SUM(Y964:AI964)-SUM(L964:V964),"")</f>
        <v/>
      </c>
      <c r="X964" s="9" t="str">
        <f>LOWER(CtryCode)&amp;".distn."&amp;$A964&amp;IF($B964="","","."&amp;$B964)&amp;IF($C964="","",".dec."&amp;$C964)&amp;"."&amp;X$5</f>
        <v>egy.distn.outpriin.cst.2</v>
      </c>
      <c r="Y964" s="37">
        <f>IFERROR(SUMPRODUCT((DSecCpat=$B964)*DSecHhd*Y$704:Y$767)/SUMIF(DSecCpat,$B964,DSecHhd),0)</f>
        <v>0.0020275813393545285</v>
      </c>
      <c r="Z964" s="38">
        <f>Y964</f>
        <v>0.0020275813393545285</v>
      </c>
      <c r="AA964" s="38">
        <f>Z964</f>
        <v>0.0020275813393545285</v>
      </c>
      <c r="AB964" s="38">
        <f>AA964</f>
        <v>0.0020275813393545285</v>
      </c>
      <c r="AC964" s="38">
        <f>AB964</f>
        <v>0.0020275813393545285</v>
      </c>
      <c r="AD964" s="38">
        <f>AC964</f>
        <v>0.0020275813393545285</v>
      </c>
      <c r="AE964" s="38">
        <f>AD964</f>
        <v>0.0020275813393545285</v>
      </c>
      <c r="AF964" s="38">
        <f>AE964</f>
        <v>0.0020275813393545285</v>
      </c>
      <c r="AG964" s="38">
        <f>AF964</f>
        <v>0.0020275813393545285</v>
      </c>
      <c r="AH964" s="38">
        <f>AG964</f>
        <v>0.0020275813393545285</v>
      </c>
      <c r="AI964" s="38">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7">
        <f>IFERROR(SUMPRODUCT((DSecCpat=$B965)*DSecHhd*L$704:L$767)/SUMIF(DSecCpat,$B965,DSecHhd),0)</f>
        <v>0.0</v>
      </c>
      <c r="M965" s="38">
        <f>L965</f>
        <v>0.0</v>
      </c>
      <c r="N965" s="38">
        <f>M965</f>
        <v>0.0</v>
      </c>
      <c r="O965" s="38">
        <f>N965</f>
        <v>0.0</v>
      </c>
      <c r="P965" s="38">
        <f>O965</f>
        <v>0.0</v>
      </c>
      <c r="Q965" s="38">
        <f>P965</f>
        <v>0.0</v>
      </c>
      <c r="R965" s="38">
        <f>Q965</f>
        <v>0.0</v>
      </c>
      <c r="S965" s="38">
        <f>R965</f>
        <v>0.0</v>
      </c>
      <c r="T965" s="38">
        <f>S965</f>
        <v>0.0</v>
      </c>
      <c r="U965" s="38">
        <f>T965</f>
        <v>0.0</v>
      </c>
      <c r="V965" s="38">
        <f>U965</f>
        <v>0.0</v>
      </c>
      <c r="W965" s="207" t="str">
        <f>IF(X$5=K$5,SUM(Y965:AI965)-SUM(L965:V965),"")</f>
        <v/>
      </c>
      <c r="X965" s="9" t="str">
        <f>LOWER(CtryCode)&amp;".distn."&amp;$A965&amp;IF($B965="","","."&amp;$B965)&amp;IF($C965="","",".dec."&amp;$C965)&amp;"."&amp;X$5</f>
        <v>egy.distn.outpriin.ftr.2</v>
      </c>
      <c r="Y965" s="37">
        <f>IFERROR(SUMPRODUCT((DSecCpat=$B965)*DSecHhd*Y$704:Y$767)/SUMIF(DSecCpat,$B965,DSecHhd),0)</f>
        <v>0.0</v>
      </c>
      <c r="Z965" s="38">
        <f>Y965</f>
        <v>0.0</v>
      </c>
      <c r="AA965" s="38">
        <f>Z965</f>
        <v>0.0</v>
      </c>
      <c r="AB965" s="38">
        <f>AA965</f>
        <v>0.0</v>
      </c>
      <c r="AC965" s="38">
        <f>AB965</f>
        <v>0.0</v>
      </c>
      <c r="AD965" s="38">
        <f>AC965</f>
        <v>0.0</v>
      </c>
      <c r="AE965" s="38">
        <f>AD965</f>
        <v>0.0</v>
      </c>
      <c r="AF965" s="38">
        <f>AE965</f>
        <v>0.0</v>
      </c>
      <c r="AG965" s="38">
        <f>AF965</f>
        <v>0.0</v>
      </c>
      <c r="AH965" s="38">
        <f>AG965</f>
        <v>0.0</v>
      </c>
      <c r="AI965" s="38">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7">
        <f>IFERROR(SUMPRODUCT((DSecCpat=$B966)*DSecHhd*L$704:L$767)/SUMIF(DSecCpat,$B966,DSecHhd),0)</f>
        <v>0.0</v>
      </c>
      <c r="M966" s="38">
        <f>L966</f>
        <v>0.0</v>
      </c>
      <c r="N966" s="38">
        <f>M966</f>
        <v>0.0</v>
      </c>
      <c r="O966" s="38">
        <f>N966</f>
        <v>0.0</v>
      </c>
      <c r="P966" s="38">
        <f>O966</f>
        <v>0.0</v>
      </c>
      <c r="Q966" s="38">
        <f>P966</f>
        <v>0.0</v>
      </c>
      <c r="R966" s="38">
        <f>Q966</f>
        <v>0.0</v>
      </c>
      <c r="S966" s="38">
        <f>R966</f>
        <v>0.0</v>
      </c>
      <c r="T966" s="38">
        <f>S966</f>
        <v>0.0</v>
      </c>
      <c r="U966" s="38">
        <f>T966</f>
        <v>0.0</v>
      </c>
      <c r="V966" s="38">
        <f>U966</f>
        <v>0.0</v>
      </c>
      <c r="W966" s="207" t="str">
        <f>IF(X$5=K$5,SUM(Y966:AI966)-SUM(L966:V966),"")</f>
        <v/>
      </c>
      <c r="X966" s="9" t="str">
        <f>LOWER(CtryCode)&amp;".distn."&amp;$A966&amp;IF($B966="","","."&amp;$B966)&amp;IF($C966="","",".dec."&amp;$C966)&amp;"."&amp;X$5</f>
        <v>egy.distn.outpriin.res.2</v>
      </c>
      <c r="Y966" s="37">
        <f>IFERROR(SUMPRODUCT((DSecCpat=$B966)*DSecHhd*Y$704:Y$767)/SUMIF(DSecCpat,$B966,DSecHhd),0)</f>
        <v>0.0010668084325739908</v>
      </c>
      <c r="Z966" s="38">
        <f>Y966</f>
        <v>0.0010668084325739908</v>
      </c>
      <c r="AA966" s="38">
        <f>Z966</f>
        <v>0.0010668084325739908</v>
      </c>
      <c r="AB966" s="38">
        <f>AA966</f>
        <v>0.0010668084325739908</v>
      </c>
      <c r="AC966" s="38">
        <f>AB966</f>
        <v>0.0010668084325739908</v>
      </c>
      <c r="AD966" s="38">
        <f>AC966</f>
        <v>0.0010668084325739908</v>
      </c>
      <c r="AE966" s="38">
        <f>AD966</f>
        <v>0.0010668084325739908</v>
      </c>
      <c r="AF966" s="38">
        <f>AE966</f>
        <v>0.0010668084325739908</v>
      </c>
      <c r="AG966" s="38">
        <f>AF966</f>
        <v>0.0010668084325739908</v>
      </c>
      <c r="AH966" s="38">
        <f>AG966</f>
        <v>0.0010668084325739908</v>
      </c>
      <c r="AI966" s="38">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7">
        <f>IFERROR(SUMPRODUCT((DSecCpat=$B967)*DSecHhd*L$704:L$767)/SUMIF(DSecCpat,$B967,DSecHhd),0)</f>
        <v>0.0</v>
      </c>
      <c r="M967" s="38">
        <f>L967</f>
        <v>0.0</v>
      </c>
      <c r="N967" s="38">
        <f>M967</f>
        <v>0.0</v>
      </c>
      <c r="O967" s="38">
        <f>N967</f>
        <v>0.0</v>
      </c>
      <c r="P967" s="38">
        <f>O967</f>
        <v>0.0</v>
      </c>
      <c r="Q967" s="38">
        <f>P967</f>
        <v>0.0</v>
      </c>
      <c r="R967" s="38">
        <f>Q967</f>
        <v>0.0</v>
      </c>
      <c r="S967" s="38">
        <f>R967</f>
        <v>0.0</v>
      </c>
      <c r="T967" s="38">
        <f>S967</f>
        <v>0.0</v>
      </c>
      <c r="U967" s="38">
        <f>T967</f>
        <v>0.0</v>
      </c>
      <c r="V967" s="38">
        <f>U967</f>
        <v>0.0</v>
      </c>
      <c r="W967" s="207" t="str">
        <f>IF(X$5=K$5,SUM(Y967:AI967)-SUM(L967:V967),"")</f>
        <v/>
      </c>
      <c r="X967" s="9" t="str">
        <f>LOWER(CtryCode)&amp;".distn."&amp;$A967&amp;IF($B967="","","."&amp;$B967)&amp;IF($C967="","",".dec."&amp;$C967)&amp;"."&amp;X$5</f>
        <v>egy.distn.outpriin.pow.2</v>
      </c>
      <c r="Y967" s="37">
        <f>IFERROR(SUMPRODUCT((DSecCpat=$B967)*DSecHhd*Y$704:Y$767)/SUMIF(DSecCpat,$B967,DSecHhd),0)</f>
        <v>0.0</v>
      </c>
      <c r="Z967" s="38">
        <f>Y967</f>
        <v>0.0</v>
      </c>
      <c r="AA967" s="38">
        <f>Z967</f>
        <v>0.0</v>
      </c>
      <c r="AB967" s="38">
        <f>AA967</f>
        <v>0.0</v>
      </c>
      <c r="AC967" s="38">
        <f>AB967</f>
        <v>0.0</v>
      </c>
      <c r="AD967" s="38">
        <f>AC967</f>
        <v>0.0</v>
      </c>
      <c r="AE967" s="38">
        <f>AD967</f>
        <v>0.0</v>
      </c>
      <c r="AF967" s="38">
        <f>AE967</f>
        <v>0.0</v>
      </c>
      <c r="AG967" s="38">
        <f>AF967</f>
        <v>0.0</v>
      </c>
      <c r="AH967" s="38">
        <f>AG967</f>
        <v>0.0</v>
      </c>
      <c r="AI967" s="38">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5">
        <f>IFERROR(SUMPRODUCT(DSecOut,L$704:L$767)/SUM(DSecOut),0)</f>
        <v>0.0</v>
      </c>
      <c r="M969" s="36">
        <f>L969</f>
        <v>0.0</v>
      </c>
      <c r="N969" s="36">
        <f>M969</f>
        <v>0.0</v>
      </c>
      <c r="O969" s="36">
        <f>N969</f>
        <v>0.0</v>
      </c>
      <c r="P969" s="36">
        <f>O969</f>
        <v>0.0</v>
      </c>
      <c r="Q969" s="36">
        <f>P969</f>
        <v>0.0</v>
      </c>
      <c r="R969" s="36">
        <f>Q969</f>
        <v>0.0</v>
      </c>
      <c r="S969" s="36">
        <f>R969</f>
        <v>0.0</v>
      </c>
      <c r="T969" s="36">
        <f>S969</f>
        <v>0.0</v>
      </c>
      <c r="U969" s="36">
        <f>T969</f>
        <v>0.0</v>
      </c>
      <c r="V969" s="36">
        <f>U969</f>
        <v>0.0</v>
      </c>
      <c r="W969" s="207" t="str">
        <f>IF(X$5=K$5,SUM(Y969:AI969)-SUM(L969:V969),"")</f>
        <v/>
      </c>
      <c r="X969" s="9" t="str">
        <f>LOWER(CtryCode)&amp;".distn."&amp;$A969&amp;IF($B969="","","."&amp;$B969)&amp;IF($C969="","",".dec."&amp;$C969)&amp;"."&amp;X$5</f>
        <v>egy.distn.ppic.all.2</v>
      </c>
      <c r="Y969" s="35">
        <f>IFERROR(SUMPRODUCT(DSecOut,Y$704:Y$767)/SUM(DSecOut),0)</f>
        <v>0.001614112180535897</v>
      </c>
      <c r="Z969" s="36">
        <f>Y969</f>
        <v>0.001614112180535897</v>
      </c>
      <c r="AA969" s="36">
        <f>Z969</f>
        <v>0.001614112180535897</v>
      </c>
      <c r="AB969" s="36">
        <f>AA969</f>
        <v>0.001614112180535897</v>
      </c>
      <c r="AC969" s="36">
        <f>AB969</f>
        <v>0.001614112180535897</v>
      </c>
      <c r="AD969" s="36">
        <f>AC969</f>
        <v>0.001614112180535897</v>
      </c>
      <c r="AE969" s="36">
        <f>AD969</f>
        <v>0.001614112180535897</v>
      </c>
      <c r="AF969" s="36">
        <f>AE969</f>
        <v>0.001614112180535897</v>
      </c>
      <c r="AG969" s="36">
        <f>AF969</f>
        <v>0.001614112180535897</v>
      </c>
      <c r="AH969" s="36">
        <f>AG969</f>
        <v>0.001614112180535897</v>
      </c>
      <c r="AI969" s="36">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ScenarioDefinition!$J$521</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ScenarioDefinition!$J$522</f>
        <v>0.5</v>
      </c>
    </row>
    <row r="15">
      <c r="B15" s="3" t="inlineStr">
        <is>
          <t>ETS: convergence exponent of the next-price proposal (legacy convergence factor, row 1966)</t>
        </is>
      </c>
      <c r="C15" s="8">
        <f>ScenarioDefinition!$J$523</f>
        <v>0.5</v>
      </c>
    </row>
    <row r="16">
      <c r="B16" s="6" t="inlineStr">
        <is>
          <t>ETS volatility table (sheet ETS+LTS rows 5-7; MTInputs labels ETSVolatility, ETSVolImpact)</t>
        </is>
      </c>
      <c r="C16" s="19" t="inlineStr">
        <is>
          <t>Medium</t>
        </is>
      </c>
      <c r="D16" s="19" t="inlineStr">
        <is>
          <t>High</t>
        </is>
      </c>
      <c r="E16" s="19" t="inlineStr">
        <is>
          <t>Low</t>
        </is>
      </c>
      <c r="F16" s="19"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ScenarioDefinition!$J$524</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203" t="n">
        <v>332.662858</v>
      </c>
    </row>
    <row r="23">
      <c r="B23" s="3" t="inlineStr">
        <is>
          <t>US GDP deflator of ResultsYear (WEO USA|ngdp_d; DeflRes)</t>
        </is>
      </c>
      <c r="C23" s="203"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8"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8"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9">
        <f>INDEX(SDBase,MATCH("SCCTargetConsistentCP",SDParam,0))</f>
        <v>75.0</v>
      </c>
    </row>
    <row r="34">
      <c r="B34" s="3" t="inlineStr">
        <is>
          <t>Year of the target-consistent price (SCCTgtYr)</t>
        </is>
      </c>
      <c r="C34" s="146">
        <f>ScenarioDefinition!$J$525</f>
        <v>2030.0</v>
      </c>
    </row>
    <row r="35">
      <c r="B35" s="3" t="inlineStr">
        <is>
          <t>SCC: real growth a year (SCCGr)</t>
        </is>
      </c>
      <c r="C35" s="230">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9">
        <f>ScenarioDefinition!$J$526</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ScenarioDefinition!$J$528</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ScenarioDefinition!$J$527</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ScenarioDefinition!$J$529</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203">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203">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203">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203">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203">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203">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203">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203">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203">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203">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203">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7">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19" t="inlineStr">
        <is>
          <t>Key / defined name</t>
        </is>
      </c>
      <c r="B96" s="19" t="inlineStr">
        <is>
          <t>Value</t>
        </is>
      </c>
      <c r="C96" s="19" t="inlineStr">
        <is>
          <t>Unit</t>
        </is>
      </c>
      <c r="D96" s="19" t="inlineStr">
        <is>
          <t>Description</t>
        </is>
      </c>
      <c r="E96" s="19" t="inlineStr">
        <is>
          <t>Source</t>
        </is>
      </c>
    </row>
    <row r="97">
      <c r="A97" s="6" t="inlineStr">
        <is>
          <t>ManCapOff</t>
        </is>
      </c>
      <c r="B97" s="231"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31" t="n">
        <v>2030</v>
      </c>
      <c r="C98" s="3" t="inlineStr">
        <is>
          <t>year</t>
        </is>
      </c>
      <c r="D98" s="3" t="inlineStr">
        <is>
          <t>Year the coal implicit cost reaches its long-term value</t>
        </is>
      </c>
      <c r="E98" s="3" t="inlineStr">
        <is>
          <t>legacy K88 (v0.5.6, P5)</t>
        </is>
      </c>
    </row>
    <row r="99">
      <c r="A99" s="6" t="inlineStr">
        <is>
          <t>MethGJperKtoe</t>
        </is>
      </c>
      <c r="B99" s="231" t="n">
        <v>41868</v>
      </c>
      <c r="C99" s="3" t="inlineStr">
        <is>
          <t>GJ per ktoe</t>
        </is>
      </c>
      <c r="D99" s="3" t="inlineStr">
        <is>
          <t>Production of fuels for supply methane: GJ per ktoe</t>
        </is>
      </c>
      <c r="E99" s="3" t="inlineStr">
        <is>
          <t>legacy rows 6137-6144 (v0.6.0)</t>
        </is>
      </c>
    </row>
    <row r="100">
      <c r="A100" s="6" t="inlineStr">
        <is>
          <t>MethGJperBbl</t>
        </is>
      </c>
      <c r="B100" s="231" t="n">
        <v>6.1408</v>
      </c>
      <c r="C100" s="3" t="inlineStr">
        <is>
          <t>GJ per barrel</t>
        </is>
      </c>
      <c r="D100" s="3" t="inlineStr">
        <is>
          <t>Crude oil: GJ per barrel (legacy unit of the oil price)</t>
        </is>
      </c>
      <c r="E100" s="3" t="inlineStr">
        <is>
          <t>legacy rows 6137-6144 (v0.6.0)</t>
        </is>
      </c>
    </row>
    <row r="101">
      <c r="A101" s="6" t="inlineStr">
        <is>
          <t>MethGJperT</t>
        </is>
      </c>
      <c r="B101" s="231" t="n">
        <v>29.3076</v>
      </c>
      <c r="C101" s="3" t="inlineStr">
        <is>
          <t>GJ per tonne</t>
        </is>
      </c>
      <c r="D101" s="3" t="inlineStr">
        <is>
          <t>Coal: GJ per tonne (legacy unit of the coal price)</t>
        </is>
      </c>
      <c r="E101" s="3" t="inlineStr">
        <is>
          <t>legacy rows 6137-6144 (v0.6.0)</t>
        </is>
      </c>
    </row>
    <row r="102">
      <c r="A102" s="6" t="inlineStr">
        <is>
          <t>MethGJperMMBtu</t>
        </is>
      </c>
      <c r="B102" s="231" t="n">
        <v>1.055056</v>
      </c>
      <c r="C102" s="3" t="inlineStr">
        <is>
          <t>GJ per MMBtu</t>
        </is>
      </c>
      <c r="D102" s="3" t="inlineStr">
        <is>
          <t>Natural gas: GJ per MMBtu (legacy unit of the gas price)</t>
        </is>
      </c>
      <c r="E102" s="3" t="inlineStr">
        <is>
          <t>legacy rows 6137-6144 (v0.6.0)</t>
        </is>
      </c>
    </row>
    <row r="103">
      <c r="A103" s="6" t="inlineStr">
        <is>
          <t>PwAvgLag</t>
        </is>
      </c>
      <c r="B103" s="231"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31"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31"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31" t="n">
        <v>2035</v>
      </c>
      <c r="C106" s="3" t="inlineStr">
        <is>
          <t>year</t>
        </is>
      </c>
      <c r="D106" s="3" t="inlineStr">
        <is>
          <t>Latest NDC target year used (later targets are compared in this year)</t>
        </is>
      </c>
      <c r="E106" s="3" t="inlineStr">
        <is>
          <t>legacy Mitigation F18405 (v0.5.7)</t>
        </is>
      </c>
    </row>
    <row r="107">
      <c r="A107" s="6" t="inlineStr">
        <is>
          <t>HoursYr</t>
        </is>
      </c>
      <c r="B107" s="231" t="n">
        <v>8760</v>
      </c>
      <c r="C107" s="3" t="inlineStr">
        <is>
          <t>hours per year</t>
        </is>
      </c>
      <c r="D107" s="3" t="inlineStr">
        <is>
          <t>Hours in a year</t>
        </is>
      </c>
      <c r="E107" s="3" t="inlineStr">
        <is>
          <t>Definition</t>
        </is>
      </c>
    </row>
    <row r="108">
      <c r="A108" s="6" t="inlineStr">
        <is>
          <t>kWperMW</t>
        </is>
      </c>
      <c r="B108" s="231" t="n">
        <v>1000</v>
      </c>
      <c r="C108" s="3" t="inlineStr">
        <is>
          <t>kW per MW</t>
        </is>
      </c>
      <c r="D108" s="3" t="inlineStr">
        <is>
          <t>Kilowatts per megawatt</t>
        </is>
      </c>
      <c r="E108" s="3" t="inlineStr">
        <is>
          <t>Definition</t>
        </is>
      </c>
    </row>
    <row r="109">
      <c r="A109" s="6" t="inlineStr">
        <is>
          <t>USDperM</t>
        </is>
      </c>
      <c r="B109" s="231" t="n">
        <v>1000000</v>
      </c>
      <c r="C109" s="3" t="inlineStr">
        <is>
          <t>USD per USD million</t>
        </is>
      </c>
      <c r="D109" s="3" t="inlineStr">
        <is>
          <t>US dollars per million US dollars</t>
        </is>
      </c>
      <c r="E109" s="3" t="inlineStr">
        <is>
          <t>Definition</t>
        </is>
      </c>
    </row>
    <row r="110">
      <c r="A110" s="6" t="inlineStr">
        <is>
          <t>MWyMkWh</t>
        </is>
      </c>
      <c r="B110" s="232">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31">
        <f>ScenarioDefinition!$J$535</f>
        <v>0.01</v>
      </c>
      <c r="C111" s="3" t="inlineStr">
        <is>
          <t>$/GJ real</t>
        </is>
      </c>
      <c r="D111" s="3" t="inlineStr">
        <is>
          <t>Floor of the after-tax fuel price (atp)</t>
        </is>
      </c>
      <c r="E111" s="3" t="inlineStr">
        <is>
          <t>Legacy CPAT (fuel price floor)</t>
        </is>
      </c>
    </row>
    <row r="112">
      <c r="A112" s="6" t="inlineStr">
        <is>
          <t>GWPCH4F</t>
        </is>
      </c>
      <c r="B112" s="231" t="n">
        <v>29.8</v>
      </c>
      <c r="C112" s="3" t="inlineStr">
        <is>
          <t>t CO2e per t CH4</t>
        </is>
      </c>
      <c r="D112" s="3" t="inlineStr">
        <is>
          <t>Global warming potential (100 years) of fossil methane</t>
        </is>
      </c>
      <c r="E112" s="3" t="inlineStr">
        <is>
          <t>IPCC AR6; legacy Mitigation row 1030</t>
        </is>
      </c>
    </row>
    <row r="113">
      <c r="A113" s="6" t="inlineStr">
        <is>
          <t>GWPCH4NF</t>
        </is>
      </c>
      <c r="B113" s="231" t="n">
        <v>27.2</v>
      </c>
      <c r="C113" s="3" t="inlineStr">
        <is>
          <t>t CO2e per t CH4</t>
        </is>
      </c>
      <c r="D113" s="3" t="inlineStr">
        <is>
          <t>Global warming potential (100 years) of non-fossil methane</t>
        </is>
      </c>
      <c r="E113" s="3" t="inlineStr">
        <is>
          <t>IPCC AR6; legacy Mitigation row 1029</t>
        </is>
      </c>
    </row>
    <row r="114">
      <c r="A114" s="6" t="inlineStr">
        <is>
          <t>tPerKt</t>
        </is>
      </c>
      <c r="B114" s="231" t="n">
        <v>1000</v>
      </c>
      <c r="C114" s="3" t="inlineStr">
        <is>
          <t>t per kt</t>
        </is>
      </c>
      <c r="D114" s="3" t="inlineStr">
        <is>
          <t>Tonnes per kilotonne</t>
        </is>
      </c>
      <c r="E114" s="3" t="inlineStr">
        <is>
          <t>Definition</t>
        </is>
      </c>
    </row>
    <row r="115">
      <c r="A115" s="6" t="inlineStr">
        <is>
          <t>EFtPerKtoe</t>
        </is>
      </c>
      <c r="B115" s="232">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31" t="n">
        <v>1000</v>
      </c>
      <c r="C116" s="3" t="inlineStr">
        <is>
          <t>kt per Mt</t>
        </is>
      </c>
      <c r="D116" s="3" t="inlineStr">
        <is>
          <t>Kilotonnes per megatonne</t>
        </is>
      </c>
      <c r="E116" s="3" t="inlineStr">
        <is>
          <t>Definition</t>
        </is>
      </c>
    </row>
    <row r="117">
      <c r="A117" s="6" t="inlineStr">
        <is>
          <t>GdpExtHalf</t>
        </is>
      </c>
      <c r="B117" s="231"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31">
        <f>ScenarioDefinition!$J$544</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31">
        <f>ScenarioDefinition!$J$543</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33" t="n">
        <v>0.004</v>
      </c>
      <c r="C120" s="3" t="inlineStr">
        <is>
          <t>$/kWh</t>
        </is>
      </c>
      <c r="D120" s="3" t="inlineStr">
        <is>
          <t>Nuclear fuel cost per kWh of final electricity (legacy typed constant)</t>
        </is>
      </c>
      <c r="E120" s="3" t="inlineStr">
        <is>
          <t>Legacy Mitigation row 710</t>
        </is>
      </c>
    </row>
    <row r="121">
      <c r="A121" s="6" t="inlineStr">
        <is>
          <t>InvPresentShare</t>
        </is>
      </c>
      <c r="B121" s="233">
        <f>ScenarioDefinition!$J$542</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31" t="n">
        <v>2</v>
      </c>
      <c r="C122" s="3" t="inlineStr">
        <is>
          <t>factor</t>
        </is>
      </c>
      <c r="D122" s="3" t="inlineStr">
        <is>
          <t>Marginal hours of short-term storage = this x total hours for 100% VRE</t>
        </is>
      </c>
      <c r="E122" s="3" t="inlineStr">
        <is>
          <t>Legacy Mitigation row 3873</t>
        </is>
      </c>
    </row>
    <row r="123">
      <c r="A123" s="6" t="inlineStr">
        <is>
          <t>EarlyMaxShare</t>
        </is>
      </c>
      <c r="B123" s="231">
        <f>ScenarioDefinition!$J$541</f>
        <v>0.8</v>
      </c>
      <c r="C123" s="3" t="inlineStr">
        <is>
          <t>share</t>
        </is>
      </c>
      <c r="D123" s="3" t="inlineStr">
        <is>
          <t>Maximum early coal retirement, share of coal effective capacity (legacy typed)</t>
        </is>
      </c>
      <c r="E123" s="3" t="inlineStr">
        <is>
          <t>Legacy Mitigation row 3975</t>
        </is>
      </c>
    </row>
    <row r="124">
      <c r="A124" s="6" t="inlineStr">
        <is>
          <t>KtoeGWh</t>
        </is>
      </c>
      <c r="B124" s="231" t="n">
        <v>11.63</v>
      </c>
      <c r="C124" s="3" t="inlineStr">
        <is>
          <t>GWh per ktoe</t>
        </is>
      </c>
      <c r="D124" s="3" t="inlineStr">
        <is>
          <t>GWh in a ktoe</t>
        </is>
      </c>
      <c r="E124" s="3" t="inlineStr">
        <is>
          <t>Legacy Mitigation row 1033</t>
        </is>
      </c>
    </row>
    <row r="125">
      <c r="A125" s="6" t="inlineStr">
        <is>
          <t>IncfA</t>
        </is>
      </c>
      <c r="B125" s="231" t="n">
        <v>0.012019</v>
      </c>
      <c r="C125" s="3" t="inlineStr">
        <is>
          <t>factor</t>
        </is>
      </c>
      <c r="D125" s="3" t="inlineStr">
        <is>
          <t>Income factor polynomial in x = ln GDP per capita: coefficient of x^4</t>
        </is>
      </c>
      <c r="E125" s="3" t="inlineStr">
        <is>
          <t>Legacy Mitigation row 2432</t>
        </is>
      </c>
    </row>
    <row r="126">
      <c r="A126" s="6" t="inlineStr">
        <is>
          <t>IncfB</t>
        </is>
      </c>
      <c r="B126" s="231" t="n">
        <v>-0.365464</v>
      </c>
      <c r="C126" s="3" t="inlineStr">
        <is>
          <t>factor</t>
        </is>
      </c>
      <c r="D126" s="3" t="inlineStr">
        <is>
          <t>Income factor polynomial: coefficient of x^3</t>
        </is>
      </c>
      <c r="E126" s="3" t="inlineStr">
        <is>
          <t>Legacy Mitigation row 2432</t>
        </is>
      </c>
    </row>
    <row r="127">
      <c r="A127" s="6" t="inlineStr">
        <is>
          <t>IncfC</t>
        </is>
      </c>
      <c r="B127" s="231" t="n">
        <v>4.011846</v>
      </c>
      <c r="C127" s="3" t="inlineStr">
        <is>
          <t>factor</t>
        </is>
      </c>
      <c r="D127" s="3" t="inlineStr">
        <is>
          <t>Income factor polynomial: coefficient of x^2</t>
        </is>
      </c>
      <c r="E127" s="3" t="inlineStr">
        <is>
          <t>Legacy Mitigation row 2432</t>
        </is>
      </c>
    </row>
    <row r="128">
      <c r="A128" s="6" t="inlineStr">
        <is>
          <t>IncfD</t>
        </is>
      </c>
      <c r="B128" s="231" t="n">
        <v>-18.722243</v>
      </c>
      <c r="C128" s="3" t="inlineStr">
        <is>
          <t>factor</t>
        </is>
      </c>
      <c r="D128" s="3" t="inlineStr">
        <is>
          <t>Income factor polynomial: coefficient of x</t>
        </is>
      </c>
      <c r="E128" s="3" t="inlineStr">
        <is>
          <t>Legacy Mitigation row 2432</t>
        </is>
      </c>
    </row>
    <row r="129">
      <c r="A129" s="6" t="inlineStr">
        <is>
          <t>IncfE</t>
        </is>
      </c>
      <c r="B129" s="231" t="n">
        <v>31.75949</v>
      </c>
      <c r="C129" s="3" t="inlineStr">
        <is>
          <t>factor</t>
        </is>
      </c>
      <c r="D129" s="3" t="inlineStr">
        <is>
          <t>Income factor polynomial: constant (31.59949 + 0.16)</t>
        </is>
      </c>
      <c r="E129" s="3" t="inlineStr">
        <is>
          <t>Legacy Mitigation row 2432</t>
        </is>
      </c>
    </row>
    <row r="130">
      <c r="A130" s="6" t="inlineStr">
        <is>
          <t>IncfLnCap</t>
        </is>
      </c>
      <c r="B130" s="231" t="n">
        <v>10</v>
      </c>
      <c r="C130" s="3" t="inlineStr">
        <is>
          <t>ln USD</t>
        </is>
      </c>
      <c r="D130" s="3" t="inlineStr">
        <is>
          <t>Cap on ln GDP per capita in the income factor</t>
        </is>
      </c>
      <c r="E130" s="3" t="inlineStr">
        <is>
          <t>Legacy Mitigation row 2431</t>
        </is>
      </c>
    </row>
    <row r="131">
      <c r="A131" s="6" t="inlineStr">
        <is>
          <t>IncfNorm</t>
        </is>
      </c>
      <c r="B131" s="231" t="n">
        <v>0.74</v>
      </c>
      <c r="C131" s="3" t="inlineStr">
        <is>
          <t>factor</t>
        </is>
      </c>
      <c r="D131" s="3" t="inlineStr">
        <is>
          <t>Income factor divisor (normalisation)</t>
        </is>
      </c>
      <c r="E131" s="3" t="inlineStr">
        <is>
          <t>Legacy Mitigation row 2433 (G2432)</t>
        </is>
      </c>
    </row>
    <row r="132">
      <c r="A132" s="6" t="inlineStr">
        <is>
          <t>MultLastLag</t>
        </is>
      </c>
      <c r="B132" s="231"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31" t="n">
        <v>1000</v>
      </c>
      <c r="C133" s="3" t="inlineStr">
        <is>
          <t>kg per t</t>
        </is>
      </c>
      <c r="D133" s="3" t="inlineStr">
        <is>
          <t>Kilograms per tonne (EF_GHG factors are kg CO2 per GJ)</t>
        </is>
      </c>
      <c r="E133" s="3" t="inlineStr">
        <is>
          <t>Definition</t>
        </is>
      </c>
    </row>
    <row r="134">
      <c r="A134" s="6" t="inlineStr">
        <is>
          <t>EFOilIEA</t>
        </is>
      </c>
      <c r="B134" s="231"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33"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31"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31" t="n">
        <v>2.75</v>
      </c>
      <c r="C137" s="3" t="inlineStr">
        <is>
          <t>t CO2 per t CH4</t>
        </is>
      </c>
      <c r="D137" s="3" t="inlineStr">
        <is>
          <t>CO2 from burning (flaring) one tonne of methane (44/16)</t>
        </is>
      </c>
      <c r="E137" s="3" t="inlineStr">
        <is>
          <t>Definition</t>
        </is>
      </c>
    </row>
    <row r="138">
      <c r="A138" s="6" t="inlineStr">
        <is>
          <t>EFEndYear</t>
        </is>
      </c>
      <c r="B138" s="231">
        <f>ScenarioDefinition!$J$536</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31" t="n">
        <v>1000</v>
      </c>
      <c r="C139" s="3" t="inlineStr">
        <is>
          <t>USD million per USD billion</t>
        </is>
      </c>
      <c r="D139" s="3" t="inlineStr">
        <is>
          <t>Millions in a billion (GDP in USD bn, revenue in USD m)</t>
        </is>
      </c>
      <c r="E139" s="3" t="inlineStr">
        <is>
          <t>Definition</t>
        </is>
      </c>
    </row>
    <row r="140">
      <c r="A140" s="6" t="inlineStr">
        <is>
          <t>PctPerUnit</t>
        </is>
      </c>
      <c r="B140" s="231" t="n">
        <v>100</v>
      </c>
      <c r="C140" s="3" t="inlineStr">
        <is>
          <t>percent per unit</t>
        </is>
      </c>
      <c r="D140" s="3" t="inlineStr">
        <is>
          <t>MTInputs revenue-use shares are in percent</t>
        </is>
      </c>
      <c r="E140" s="3" t="inlineStr">
        <is>
          <t>Definition</t>
        </is>
      </c>
    </row>
    <row r="141">
      <c r="A141" s="6" t="inlineStr">
        <is>
          <t>PomPerOC</t>
        </is>
      </c>
      <c r="B141" s="231"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33" t="n">
        <v>0.0036</v>
      </c>
      <c r="C142" s="3" t="inlineStr">
        <is>
          <t>GJ per kWh</t>
        </is>
      </c>
      <c r="D142" s="3" t="inlineStr">
        <is>
          <t>Gigajoules in one kilowatt-hour</t>
        </is>
      </c>
      <c r="E142" s="3" t="inlineStr">
        <is>
          <t>Definition</t>
        </is>
      </c>
    </row>
    <row r="143">
      <c r="A143" s="6" t="inlineStr">
        <is>
          <t>CapAvgShr</t>
        </is>
      </c>
      <c r="B143" s="231"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33"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31">
        <f>ScenarioDefinition!$J$532</f>
        <v>0.25</v>
      </c>
      <c r="C145" s="3" t="inlineStr">
        <is>
          <t>share</t>
        </is>
      </c>
      <c r="D145" s="3" t="inlineStr">
        <is>
          <t>Pass-through buckets: a raw pass-through up to this value counts as 0</t>
        </is>
      </c>
      <c r="E145" s="3" t="inlineStr">
        <is>
          <t>Legacy CPAT (pass-through buckets)</t>
        </is>
      </c>
    </row>
    <row r="146">
      <c r="A146" s="6" t="inlineStr">
        <is>
          <t>PassHi</t>
        </is>
      </c>
      <c r="B146" s="231">
        <f>ScenarioDefinition!$J$534</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31">
        <f>ScenarioDefinition!$J$533</f>
        <v>0.5</v>
      </c>
      <c r="C147" s="3" t="inlineStr">
        <is>
          <t>share</t>
        </is>
      </c>
      <c r="D147" s="3" t="inlineStr">
        <is>
          <t>Pass-through of the middle bucket</t>
        </is>
      </c>
      <c r="E147" s="3" t="inlineStr">
        <is>
          <t>Legacy CPAT (pass-through buckets)</t>
        </is>
      </c>
    </row>
    <row r="148">
      <c r="A148" s="6" t="inlineStr">
        <is>
          <t>MethShareCap</t>
        </is>
      </c>
      <c r="B148" s="231">
        <f>ScenarioDefinition!$J$537</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31" t="n">
        <v>1000</v>
      </c>
      <c r="C149" s="3" t="inlineStr">
        <is>
          <t>units per thousand</t>
        </is>
      </c>
      <c r="D149" s="3" t="inlineStr">
        <is>
          <t>Thousand (per-1,000 people, kt, GWh)</t>
        </is>
      </c>
      <c r="E149" s="3" t="inlineStr">
        <is>
          <t>Definition</t>
        </is>
      </c>
    </row>
    <row r="150">
      <c r="A150" s="6" t="inlineStr">
        <is>
          <t>Million</t>
        </is>
      </c>
      <c r="B150" s="231" t="n">
        <v>1000000</v>
      </c>
      <c r="C150" s="3" t="inlineStr">
        <is>
          <t>units per million</t>
        </is>
      </c>
      <c r="D150" s="3" t="inlineStr">
        <is>
          <t>Million (population, GJ per PJ, grams per tonne)</t>
        </is>
      </c>
      <c r="E150" s="3" t="inlineStr">
        <is>
          <t>Definition</t>
        </is>
      </c>
    </row>
    <row r="151">
      <c r="A151" s="6" t="inlineStr">
        <is>
          <t>Billion</t>
        </is>
      </c>
      <c r="B151" s="231" t="n">
        <v>1000000000</v>
      </c>
      <c r="C151" s="3" t="inlineStr">
        <is>
          <t>units per billion</t>
        </is>
      </c>
      <c r="D151" s="3" t="inlineStr">
        <is>
          <t>Billion (liters, km)</t>
        </is>
      </c>
      <c r="E151" s="3" t="inlineStr">
        <is>
          <t>Definition</t>
        </is>
      </c>
    </row>
    <row r="152">
      <c r="A152" s="6" t="inlineStr">
        <is>
          <t>TrRALag</t>
        </is>
      </c>
      <c r="B152" s="231">
        <f>ScenarioDefinition!$J$539</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31">
        <f>ScenarioDefinition!$J$540</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31">
        <f>ScenarioDefinition!$J$538</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31"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31"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31" t="n">
        <v>0.5</v>
      </c>
      <c r="C157" s="3" t="inlineStr">
        <is>
          <t>share</t>
        </is>
      </c>
      <c r="D157" s="3" t="inlineStr">
        <is>
          <t>Average EV fuel economy without electricity use: weight of passenger BEVs</t>
        </is>
      </c>
      <c r="E157" s="3" t="inlineStr">
        <is>
          <t>Legacy Mitigation row 5373</t>
        </is>
      </c>
    </row>
    <row r="158">
      <c r="A158" s="6" t="inlineStr">
        <is>
          <t>TrFEWEvO</t>
        </is>
      </c>
      <c r="B158" s="231"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31"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31"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31" t="n">
        <v>9999</v>
      </c>
      <c r="C161" s="3" t="inlineStr">
        <is>
          <t>code</t>
        </is>
      </c>
      <c r="D161" s="3" t="inlineStr">
        <is>
          <t>Quantile code of the basket (whole sample) in HHSurvey and HH_Elast</t>
        </is>
      </c>
      <c r="E161" s="3" t="inlineStr">
        <is>
          <t>Legacy HHSurvey (quant_cons 9999)</t>
        </is>
      </c>
    </row>
    <row r="162">
      <c r="A162" s="6" t="inlineStr">
        <is>
          <t>DecPerQuint</t>
        </is>
      </c>
      <c r="B162" s="231"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31"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31"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31"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31" t="n">
        <v>1</v>
      </c>
      <c r="C166" s="3" t="inlineStr">
        <is>
          <t>factor</t>
        </is>
      </c>
      <c r="D166" s="3" t="inlineStr">
        <is>
          <t>Exemption factor of the new policies where no exemption applies (1 = taxed; v0.5.1)</t>
        </is>
      </c>
      <c r="E166" s="3" t="inlineStr">
        <is>
          <t>Definition</t>
        </is>
      </c>
    </row>
    <row r="167">
      <c r="A167" s="3" t="inlineStr">
        <is>
          <t>gp.hi|oil</t>
        </is>
      </c>
      <c r="B167" s="231" t="n">
        <v>1.5</v>
      </c>
      <c r="C167" s="3" t="inlineStr">
        <is>
          <t>factor</t>
        </is>
      </c>
      <c r="D167" s="3" t="inlineStr">
        <is>
          <t>International price, High forecast adjustment: Crude oil</t>
        </is>
      </c>
      <c r="E167" s="3" t="inlineStr">
        <is>
          <t>Legacy CPAT</t>
        </is>
      </c>
    </row>
    <row r="168">
      <c r="A168" s="3" t="inlineStr">
        <is>
          <t>gp.hi|coa</t>
        </is>
      </c>
      <c r="B168" s="231" t="n">
        <v>1.25</v>
      </c>
      <c r="C168" s="3" t="inlineStr">
        <is>
          <t>factor</t>
        </is>
      </c>
      <c r="D168" s="3" t="inlineStr">
        <is>
          <t>International price, High forecast adjustment: Coal</t>
        </is>
      </c>
      <c r="E168" s="3" t="inlineStr">
        <is>
          <t>Legacy CPAT</t>
        </is>
      </c>
    </row>
    <row r="169">
      <c r="A169" s="3" t="inlineStr">
        <is>
          <t>gp.hi|nga</t>
        </is>
      </c>
      <c r="B169" s="231" t="n">
        <v>1.25</v>
      </c>
      <c r="C169" s="3" t="inlineStr">
        <is>
          <t>factor</t>
        </is>
      </c>
      <c r="D169" s="3" t="inlineStr">
        <is>
          <t>International price, High forecast adjustment: Natural gas (country gas market)</t>
        </is>
      </c>
      <c r="E169" s="3" t="inlineStr">
        <is>
          <t>Legacy CPAT</t>
        </is>
      </c>
    </row>
    <row r="170">
      <c r="A170" s="3" t="inlineStr">
        <is>
          <t>gp.hi|one</t>
        </is>
      </c>
      <c r="B170" s="231" t="n">
        <v>1</v>
      </c>
      <c r="C170" s="3" t="inlineStr">
        <is>
          <t>factor</t>
        </is>
      </c>
      <c r="D170" s="3" t="inlineStr">
        <is>
          <t>International price, High forecast adjustment: Flat (no price change)</t>
        </is>
      </c>
      <c r="E170" s="3" t="inlineStr">
        <is>
          <t>Legacy CPAT</t>
        </is>
      </c>
    </row>
    <row r="171">
      <c r="A171" s="3" t="inlineStr">
        <is>
          <t>gp.lo|oil</t>
        </is>
      </c>
      <c r="B171" s="231" t="n">
        <v>0.5</v>
      </c>
      <c r="C171" s="3" t="inlineStr">
        <is>
          <t>factor</t>
        </is>
      </c>
      <c r="D171" s="3" t="inlineStr">
        <is>
          <t>International price, Low forecast adjustment: Crude oil</t>
        </is>
      </c>
      <c r="E171" s="3" t="inlineStr">
        <is>
          <t>Legacy CPAT</t>
        </is>
      </c>
    </row>
    <row r="172">
      <c r="A172" s="3" t="inlineStr">
        <is>
          <t>gp.lo|coa</t>
        </is>
      </c>
      <c r="B172" s="231" t="n">
        <v>0.75</v>
      </c>
      <c r="C172" s="3" t="inlineStr">
        <is>
          <t>factor</t>
        </is>
      </c>
      <c r="D172" s="3" t="inlineStr">
        <is>
          <t>International price, Low forecast adjustment: Coal</t>
        </is>
      </c>
      <c r="E172" s="3" t="inlineStr">
        <is>
          <t>Legacy CPAT</t>
        </is>
      </c>
    </row>
    <row r="173">
      <c r="A173" s="3" t="inlineStr">
        <is>
          <t>gp.lo|nga</t>
        </is>
      </c>
      <c r="B173" s="231" t="n">
        <v>0.75</v>
      </c>
      <c r="C173" s="3" t="inlineStr">
        <is>
          <t>factor</t>
        </is>
      </c>
      <c r="D173" s="3" t="inlineStr">
        <is>
          <t>International price, Low forecast adjustment: Natural gas (country gas market)</t>
        </is>
      </c>
      <c r="E173" s="3" t="inlineStr">
        <is>
          <t>Legacy CPAT</t>
        </is>
      </c>
    </row>
    <row r="174">
      <c r="A174" s="3" t="inlineStr">
        <is>
          <t>gp.lo|one</t>
        </is>
      </c>
      <c r="B174" s="231" t="n">
        <v>1</v>
      </c>
      <c r="C174" s="3" t="inlineStr">
        <is>
          <t>factor</t>
        </is>
      </c>
      <c r="D174" s="3" t="inlineStr">
        <is>
          <t>International price, Low forecast adjustment: Flat (no price change)</t>
        </is>
      </c>
      <c r="E174" s="3" t="inlineStr">
        <is>
          <t>Legacy CPAT</t>
        </is>
      </c>
    </row>
    <row r="175">
      <c r="A175" s="3" t="inlineStr">
        <is>
          <t>pw.c|gncav</t>
        </is>
      </c>
      <c r="B175" s="231" t="n">
        <v>1</v>
      </c>
      <c r="C175" s="3" t="inlineStr">
        <is>
          <t>factor</t>
        </is>
      </c>
      <c r="D175" s="3" t="inlineStr">
        <is>
          <t>Scale factor of power row gncav</t>
        </is>
      </c>
      <c r="E175" s="3" t="inlineStr">
        <is>
          <t>Definition (1)</t>
        </is>
      </c>
    </row>
    <row r="176">
      <c r="A176" s="3" t="inlineStr">
        <is>
          <t>pw.c|rcarb</t>
        </is>
      </c>
      <c r="B176" s="231" t="n">
        <v>1</v>
      </c>
      <c r="C176" s="3" t="inlineStr">
        <is>
          <t>factor</t>
        </is>
      </c>
      <c r="D176" s="3" t="inlineStr">
        <is>
          <t>Scale factor of power row rcarb</t>
        </is>
      </c>
      <c r="E176" s="3" t="inlineStr">
        <is>
          <t>Definition (1)</t>
        </is>
      </c>
    </row>
    <row r="177">
      <c r="A177" s="3" t="inlineStr">
        <is>
          <t>pw.c|rgap</t>
        </is>
      </c>
      <c r="B177" s="231" t="n">
        <v>1</v>
      </c>
      <c r="C177" s="3" t="inlineStr">
        <is>
          <t>factor</t>
        </is>
      </c>
      <c r="D177" s="3" t="inlineStr">
        <is>
          <t>Scale factor of power row rgap</t>
        </is>
      </c>
      <c r="E177" s="3" t="inlineStr">
        <is>
          <t>Definition (1)</t>
        </is>
      </c>
    </row>
    <row r="178">
      <c r="A178" s="3" t="inlineStr">
        <is>
          <t>pw.c|vre</t>
        </is>
      </c>
      <c r="B178" s="231"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19" t="inlineStr">
        <is>
          <t>Code</t>
        </is>
      </c>
      <c r="B185" s="19" t="inlineStr">
        <is>
          <t>Name</t>
        </is>
      </c>
      <c r="C185" s="19" t="inlineStr">
        <is>
          <t>Group</t>
        </is>
      </c>
      <c r="D185" s="19" t="inlineStr">
        <is>
          <t>Elasticity sector</t>
        </is>
      </c>
      <c r="E185" s="19" t="inlineStr">
        <is>
          <t>EF sector</t>
        </is>
      </c>
      <c r="F185" s="19" t="inlineStr">
        <is>
          <t>Coal/gas price sector</t>
        </is>
      </c>
      <c r="G185" s="19" t="inlineStr">
        <is>
          <t>Feebate sector</t>
        </is>
      </c>
      <c r="H185" s="19" t="inlineStr">
        <is>
          <t>Coverage position</t>
        </is>
      </c>
      <c r="I185" s="19" t="inlineStr">
        <is>
          <t>ECP sector</t>
        </is>
      </c>
      <c r="J185" s="19" t="inlineStr">
        <is>
          <t>Balances flow 1</t>
        </is>
      </c>
      <c r="K185" s="19" t="inlineStr">
        <is>
          <t>Sign 1</t>
        </is>
      </c>
      <c r="L185" s="19" t="inlineStr">
        <is>
          <t>Balances flow 2</t>
        </is>
      </c>
      <c r="M185" s="19"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19" t="inlineStr">
        <is>
          <t>Code</t>
        </is>
      </c>
      <c r="B228" s="19" t="inlineStr">
        <is>
          <t>Name</t>
        </is>
      </c>
      <c r="C228" s="19" t="inlineStr">
        <is>
          <t>Elasticity fuel</t>
        </is>
      </c>
      <c r="D228" s="19" t="inlineStr">
        <is>
          <t>AEEI fuel</t>
        </is>
      </c>
      <c r="E228" s="19" t="inlineStr">
        <is>
          <t>Price sector rule</t>
        </is>
      </c>
      <c r="F228" s="19" t="inlineStr">
        <is>
          <t>Price unit</t>
        </is>
      </c>
      <c r="G228" s="19" t="inlineStr">
        <is>
          <t>GJ per price unit</t>
        </is>
      </c>
      <c r="H228" s="19" t="inlineStr">
        <is>
          <t>Fuel position</t>
        </is>
      </c>
      <c r="I228" s="19"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19" t="inlineStr">
        <is>
          <t>Price code</t>
        </is>
      </c>
      <c r="B299" s="19" t="inlineStr">
        <is>
          <t>Label</t>
        </is>
      </c>
      <c r="C299" s="19" t="inlineStr">
        <is>
          <t>MTInputs row: starting increase</t>
        </is>
      </c>
      <c r="D299" s="19" t="inlineStr">
        <is>
          <t>MTInputs row: final increase</t>
        </is>
      </c>
      <c r="E299" s="19"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19" t="inlineStr">
        <is>
          <t>Code</t>
        </is>
      </c>
      <c r="B316" s="19" t="inlineStr">
        <is>
          <t>Starting rate (NameOfParameter)</t>
        </is>
      </c>
      <c r="C316" s="19" t="inlineStr">
        <is>
          <t>Target rate (NameOfParameter)</t>
        </is>
      </c>
      <c r="D316" s="19"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19" t="inlineStr">
        <is>
          <t>Key (variable|fuel|sector)</t>
        </is>
      </c>
      <c r="B332" s="19" t="inlineStr">
        <is>
          <t>NameOfParameter (MTInputs H)</t>
        </is>
      </c>
      <c r="C332" s="19" t="inlineStr">
        <is>
          <t>Heading above (MTInputs B)</t>
        </is>
      </c>
      <c r="D332" s="19" t="inlineStr">
        <is>
          <t>Label (MTInputs B)</t>
        </is>
      </c>
      <c r="E332" s="19" t="inlineStr">
        <is>
          <t>Heading row</t>
        </is>
      </c>
      <c r="F332" s="19" t="inlineStr">
        <is>
          <t>MTInputs row</t>
        </is>
      </c>
      <c r="G332" s="19"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19" t="inlineStr">
        <is>
          <t>Key</t>
        </is>
      </c>
      <c r="B834" s="19" t="inlineStr">
        <is>
          <t>Sector</t>
        </is>
      </c>
      <c r="C834" s="19" t="inlineStr">
        <is>
          <t>Fuel</t>
        </is>
      </c>
      <c r="D834" s="19" t="inlineStr">
        <is>
          <t>Label</t>
        </is>
      </c>
      <c r="E834" s="19" t="inlineStr">
        <is>
          <t>Sector label</t>
        </is>
      </c>
      <c r="F834" s="19" t="inlineStr">
        <is>
          <t>Fuel label</t>
        </is>
      </c>
      <c r="G834" s="19" t="inlineStr">
        <is>
          <t>Code slots</t>
        </is>
      </c>
      <c r="I834" s="19" t="inlineStr">
        <is>
          <t>Row key</t>
        </is>
      </c>
      <c r="J834" s="19"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pass.own.tot</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fre.own.tot</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motor.own.tot</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tot.own.tot</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19" t="inlineStr">
        <is>
          <t>Tab</t>
        </is>
      </c>
      <c r="B5" s="19" t="inlineStr">
        <is>
          <t>Content</t>
        </is>
      </c>
      <c r="C5" s="19" t="inlineStr">
        <is>
          <t>In legacy CPAT</t>
        </is>
      </c>
      <c r="D5" s="19"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8">
        <f>(B41+B42)*(1-B50)</f>
        <v>10505.00032558865</v>
      </c>
      <c r="C51" s="228">
        <f>(C41+C42)*(1-C50)</f>
        <v>3150.04209416741</v>
      </c>
      <c r="D51" s="228">
        <f>(D41+D42)*(1-D50)</f>
        <v>11223.966655598582</v>
      </c>
      <c r="E51" s="228">
        <f>(E41+E42)*(1-E50)</f>
        <v>1893.920374119085</v>
      </c>
      <c r="F51" s="228">
        <f>(F41+F42)*(1-F50)</f>
        <v>1323.8628696193653</v>
      </c>
      <c r="G51" s="228">
        <f>(G41+G42)*(1-G50)</f>
        <v>7619.454632314029</v>
      </c>
      <c r="H51" s="228">
        <f>(H41+H42)*(1-H50)</f>
        <v>23293.31662698097</v>
      </c>
      <c r="I51" s="228">
        <f>(I41+I42)*(1-I50)</f>
        <v>2440.4295574786925</v>
      </c>
      <c r="J51" s="228">
        <f>(J41+J42)*(1-J50)</f>
        <v>29241.81514961044</v>
      </c>
      <c r="K51" s="228">
        <f>(K41+K42)*(1-K50)</f>
        <v>0.0</v>
      </c>
      <c r="L51" s="228">
        <f>(L41+L42)*(1-L50)</f>
        <v>1294.7418198941727</v>
      </c>
      <c r="M51" s="228">
        <f>(M41+M42)*(1-M50)</f>
        <v>14371.1382799854</v>
      </c>
      <c r="N51" s="228">
        <f>(N41+N42)*(1-N50)</f>
        <v>11739.01691346015</v>
      </c>
      <c r="O51" s="228">
        <f>(O41+O42)*(1-O50)</f>
        <v>1601.830895702165</v>
      </c>
      <c r="P51" s="228">
        <f>(P41+P42)*(1-P50)</f>
        <v>3885.614519130682</v>
      </c>
      <c r="Q51" s="228">
        <f>(Q41+Q42)*(1-Q50)</f>
        <v>0.0</v>
      </c>
      <c r="R51" s="228">
        <f>(R41+R42)*(1-R50)</f>
        <v>2558.4304894881334</v>
      </c>
      <c r="S51" s="228">
        <f>(S41+S42)*(1-S50)</f>
        <v>11.73291304500026</v>
      </c>
      <c r="T51" s="228">
        <f>(T41+T42)*(1-T50)</f>
        <v>3907.667559058803</v>
      </c>
      <c r="U51" s="228">
        <f>(U41+U42)*(1-U50)</f>
        <v>2220.5484463326984</v>
      </c>
      <c r="V51" s="228">
        <f>(V41+V42)*(1-V50)</f>
        <v>21986.2754928671</v>
      </c>
      <c r="W51" s="228">
        <f>(W41+W42)*(1-W50)</f>
        <v>1391.170787564558</v>
      </c>
      <c r="X51" s="228">
        <f>(X41+X42)*(1-X50)</f>
        <v>5074.636671642223</v>
      </c>
      <c r="Y51" s="228">
        <f>(Y41+Y42)*(1-Y50)</f>
        <v>382.476640141861</v>
      </c>
      <c r="Z51" s="228">
        <f>(Z41+Z42)*(1-Z50)</f>
        <v>4916.8240101263455</v>
      </c>
      <c r="AA51" s="228">
        <f>(AA41+AA42)*(1-AA50)</f>
        <v>6656.975933430705</v>
      </c>
      <c r="AB51" s="228">
        <f>(AB41+AB42)*(1-AB50)</f>
        <v>5662.653596312667</v>
      </c>
      <c r="AC51" s="228">
        <f>(AC41+AC42)*(1-AC50)</f>
        <v>2502.797975254499</v>
      </c>
      <c r="AD51" s="228">
        <f>(AD41+AD42)*(1-AD50)</f>
        <v>0.0</v>
      </c>
      <c r="AE51" s="228">
        <f>(AE41+AE42)*(1-AE50)</f>
        <v>5700.86291307444</v>
      </c>
      <c r="AF51" s="228">
        <f>(AF41+AF42)*(1-AF50)</f>
        <v>1433.4602433148325</v>
      </c>
      <c r="AG51" s="228">
        <f>(AG41+AG42)*(1-AG50)</f>
        <v>2577.5680521598</v>
      </c>
      <c r="AH51" s="228">
        <f>(AH41+AH42)*(1-AH50)</f>
        <v>306.0588629105838</v>
      </c>
      <c r="AI51" s="228">
        <f>(AI41+AI42)*(1-AI50)</f>
        <v>21980.20408984985</v>
      </c>
      <c r="AJ51" s="228">
        <f>(AJ41+AJ42)*(1-AJ50)</f>
        <v>7707.7192804323895</v>
      </c>
      <c r="AK51" s="228">
        <f>(AK41+AK42)*(1-AK50)</f>
        <v>0.0</v>
      </c>
      <c r="AL51" s="228">
        <f>(AL41+AL42)*(1-AL50)</f>
        <v>414.545500179469</v>
      </c>
      <c r="AM51" s="228">
        <f>(AM41+AM42)*(1-AM50)</f>
        <v>769.749353815979</v>
      </c>
      <c r="AN51" s="228">
        <f>(AN41+AN42)*(1-AN50)</f>
        <v>1087.6046500955008</v>
      </c>
      <c r="AO51" s="228">
        <f>(AO41+AO42)*(1-AO50)</f>
        <v>1393.347095139831</v>
      </c>
      <c r="AP51" s="228">
        <f>(AP41+AP42)*(1-AP50)</f>
        <v>16846.25513377769</v>
      </c>
      <c r="AQ51" s="228">
        <f>(AQ41+AQ42)*(1-AQ50)</f>
        <v>1058.4618377343372</v>
      </c>
      <c r="AR51" s="228">
        <f>(AR41+AR42)*(1-AR50)</f>
        <v>20055.11865863797</v>
      </c>
      <c r="AS51" s="228">
        <f>(AS41+AS42)*(1-AS50)</f>
        <v>908.003348975777</v>
      </c>
      <c r="AT51" s="228">
        <f>(AT41+AT42)*(1-AT50)</f>
        <v>0.0</v>
      </c>
      <c r="AU51" s="228">
        <f>(AU41+AU42)*(1-AU50)</f>
        <v>4505.273015535388</v>
      </c>
      <c r="AV51" s="228">
        <f>(AV41+AV42)*(1-AV50)</f>
        <v>1381.717600466644</v>
      </c>
      <c r="AW51" s="228">
        <f>(AW41+AW42)*(1-AW50)</f>
        <v>1614.2049422056589</v>
      </c>
      <c r="AX51" s="228">
        <f>(AX41+AX42)*(1-AX50)</f>
        <v>2335.407668423655</v>
      </c>
      <c r="AY51" s="228">
        <f>(AY41+AY42)*(1-AY50)</f>
        <v>1336.0807079736978</v>
      </c>
      <c r="AZ51" s="228">
        <f>(AZ41+AZ42)*(1-AZ50)</f>
        <v>13756.97230712272</v>
      </c>
      <c r="BA51" s="228">
        <f>(BA41+BA42)*(1-BA50)</f>
        <v>2236.934105799553</v>
      </c>
      <c r="BB51" s="228">
        <f>(BB41+BB42)*(1-BB50)</f>
        <v>2531.3405562448056</v>
      </c>
      <c r="BC51" s="228">
        <f>(BC41+BC42)*(1-BC50)</f>
        <v>1706.788994132116</v>
      </c>
      <c r="BD51" s="228">
        <f>(BD41+BD42)*(1-BD50)</f>
        <v>10965.98572121202</v>
      </c>
      <c r="BE51" s="228">
        <f>(BE41+BE42)*(1-BE50)</f>
        <v>19659.367497233176</v>
      </c>
      <c r="BF51" s="228">
        <f>(BF41+BF42)*(1-BF50)</f>
        <v>13927.01735792658</v>
      </c>
      <c r="BG51" s="228">
        <f>(BG41+BG42)*(1-BG50)</f>
        <v>246.3615572743421</v>
      </c>
      <c r="BH51" s="228">
        <f>(BH41+BH42)*(1-BH50)</f>
        <v>22763.39015970136</v>
      </c>
      <c r="BI51" s="228">
        <f>(BI41+BI42)*(1-BI50)</f>
        <v>3421.487080128275</v>
      </c>
      <c r="BJ51" s="228">
        <f>(BJ41+BJ42)*(1-BJ50)</f>
        <v>3384.889630335126</v>
      </c>
      <c r="BK51" s="228">
        <f>(BK41+BK42)*(1-BK50)</f>
        <v>65.31813814132511</v>
      </c>
      <c r="BL51" s="228">
        <f>(BL41+BL42)*(1-BL50)</f>
        <v>1015.4433291577269</v>
      </c>
      <c r="BM51" s="228">
        <f>(BM41+BM42)*(1-BM50)</f>
        <v>1279.1137132262554</v>
      </c>
    </row>
    <row r="52">
      <c r="A52" s="3" t="inlineStr">
        <is>
          <t>Household demand x Leontief coa</t>
        </is>
      </c>
      <c r="B52" s="203">
        <f>B43*B44</f>
        <v>7.354901630542066</v>
      </c>
      <c r="C52" s="203">
        <f>C43*C44</f>
        <v>5.742883200515733</v>
      </c>
      <c r="D52" s="203">
        <f>D43*D44</f>
        <v>16.397789677679768</v>
      </c>
      <c r="E52" s="203">
        <f>E43*E44</f>
        <v>3.4461198373009654</v>
      </c>
      <c r="F52" s="203">
        <f>F43*F44</f>
        <v>1.305034690165629</v>
      </c>
      <c r="G52" s="203">
        <f>G43*G44</f>
        <v>19.395376161793624</v>
      </c>
      <c r="H52" s="203">
        <f>H43*H44</f>
        <v>15.07895204623579</v>
      </c>
      <c r="I52" s="203">
        <f>I43*I44</f>
        <v>0.7263171951895083</v>
      </c>
      <c r="J52" s="203">
        <f>J43*J44</f>
        <v>13.60609442326524</v>
      </c>
      <c r="K52" s="203">
        <f>K43*K44</f>
        <v>7.123852719816919e-06</v>
      </c>
      <c r="L52" s="203">
        <f>L43*L44</f>
        <v>1.0850999642369363</v>
      </c>
      <c r="M52" s="203">
        <f>M43*M44</f>
        <v>4.665377535982089</v>
      </c>
      <c r="N52" s="203">
        <f>N43*N44</f>
        <v>5.014191573426399</v>
      </c>
      <c r="O52" s="203">
        <f>O43*O44</f>
        <v>0.15817404546765457</v>
      </c>
      <c r="P52" s="203">
        <f>P43*P44</f>
        <v>10.300763620375717</v>
      </c>
      <c r="Q52" s="203">
        <f>Q43*Q44</f>
        <v>21.828117072125625</v>
      </c>
      <c r="R52" s="203">
        <f>R43*R44</f>
        <v>4.390196722169211</v>
      </c>
      <c r="S52" s="203">
        <f>S43*S44</f>
        <v>0.003386968254433572</v>
      </c>
      <c r="T52" s="203">
        <f>T43*T44</f>
        <v>2.4027797684983194</v>
      </c>
      <c r="U52" s="203">
        <f>U43*U44</f>
        <v>1.9062811685604661</v>
      </c>
      <c r="V52" s="203">
        <f>V43*V44</f>
        <v>12.126522655058336</v>
      </c>
      <c r="W52" s="203">
        <f>W43*W44</f>
        <v>3.846162708157988</v>
      </c>
      <c r="X52" s="203">
        <f>X43*X44</f>
        <v>2.1180635625366766</v>
      </c>
      <c r="Y52" s="203">
        <f>Y43*Y44</f>
        <v>0.3634838005036122</v>
      </c>
      <c r="Z52" s="203">
        <f>Z43*Z44</f>
        <v>14.981151599225077</v>
      </c>
      <c r="AA52" s="203">
        <f>AA43*AA44</f>
        <v>4.190015005122773</v>
      </c>
      <c r="AB52" s="203">
        <f>AB43*AB44</f>
        <v>22.449084896663084</v>
      </c>
      <c r="AC52" s="203">
        <f>AC43*AC44</f>
        <v>7.051474382921995</v>
      </c>
      <c r="AD52" s="203">
        <f>AD43*AD44</f>
        <v>0.2823915906006018</v>
      </c>
      <c r="AE52" s="203">
        <f>AE43*AE44</f>
        <v>8.974950984656404</v>
      </c>
      <c r="AF52" s="203">
        <f>AF43*AF44</f>
        <v>1.35368151496477</v>
      </c>
      <c r="AG52" s="203">
        <f>AG43*AG44</f>
        <v>0.6624507891278544</v>
      </c>
      <c r="AH52" s="203">
        <f>AH43*AH44</f>
        <v>0.01144478318242131</v>
      </c>
      <c r="AI52" s="203">
        <f>AI43*AI44</f>
        <v>44.71976923966042</v>
      </c>
      <c r="AJ52" s="203">
        <f>AJ43*AJ44</f>
        <v>2.442721154831503</v>
      </c>
      <c r="AK52" s="203">
        <f>AK43*AK44</f>
        <v>0.009770347088633863</v>
      </c>
      <c r="AL52" s="203">
        <f>AL43*AL44</f>
        <v>0.49292269048230786</v>
      </c>
      <c r="AM52" s="203">
        <f>AM43*AM44</f>
        <v>2.3610893529505455</v>
      </c>
      <c r="AN52" s="203">
        <f>AN43*AN44</f>
        <v>0.21747160507281585</v>
      </c>
      <c r="AO52" s="203">
        <f>AO43*AO44</f>
        <v>0.7852774520886261</v>
      </c>
      <c r="AP52" s="203">
        <f>AP43*AP44</f>
        <v>3.5842831392466117</v>
      </c>
      <c r="AQ52" s="203">
        <f>AQ43*AQ44</f>
        <v>3.3872274289667406</v>
      </c>
      <c r="AR52" s="203">
        <f>AR43*AR44</f>
        <v>32.722815834744985</v>
      </c>
      <c r="AS52" s="203">
        <f>AS43*AS44</f>
        <v>0.7117384235814287</v>
      </c>
      <c r="AT52" s="203">
        <f>AT43*AT44</f>
        <v>24.545646211428508</v>
      </c>
      <c r="AU52" s="203">
        <f>AU43*AU44</f>
        <v>5.260882791016007</v>
      </c>
      <c r="AV52" s="203">
        <f>AV43*AV44</f>
        <v>1.0140714793648102</v>
      </c>
      <c r="AW52" s="203">
        <f>AW43*AW44</f>
        <v>3.036474945452979</v>
      </c>
      <c r="AX52" s="203">
        <f>AX43*AX44</f>
        <v>4.299622841868708</v>
      </c>
      <c r="AY52" s="203">
        <f>AY43*AY44</f>
        <v>1.1339031154395687</v>
      </c>
      <c r="AZ52" s="203">
        <f>AZ43*AZ44</f>
        <v>14.49233107989572</v>
      </c>
      <c r="BA52" s="203">
        <f>BA43*BA44</f>
        <v>6.0259129221835375</v>
      </c>
      <c r="BB52" s="203">
        <f>BB43*BB44</f>
        <v>0.7391477346875734</v>
      </c>
      <c r="BC52" s="203">
        <f>BC43*BC44</f>
        <v>2.5589260510943515</v>
      </c>
      <c r="BD52" s="203">
        <f>BD43*BD44</f>
        <v>14.880719874203537</v>
      </c>
      <c r="BE52" s="203">
        <f>BE43*BE44</f>
        <v>11.101988424371658</v>
      </c>
      <c r="BF52" s="203">
        <f>BF43*BF44</f>
        <v>7.245048339755956</v>
      </c>
      <c r="BG52" s="203">
        <f>BG43*BG44</f>
        <v>0.03113696163152483</v>
      </c>
      <c r="BH52" s="203">
        <f>BH43*BH44</f>
        <v>37.20559331287515</v>
      </c>
      <c r="BI52" s="203">
        <f>BI43*BI44</f>
        <v>5.41060312950812</v>
      </c>
      <c r="BJ52" s="203">
        <f>BJ43*BJ44</f>
        <v>3.9113077395598093</v>
      </c>
      <c r="BK52" s="203">
        <f>BK43*BK44</f>
        <v>0.034595985981321326</v>
      </c>
      <c r="BL52" s="203">
        <f>BL43*BL44</f>
        <v>2.646981712807977</v>
      </c>
      <c r="BM52" s="203">
        <f>BM43*BM44</f>
        <v>3.6345596050851143</v>
      </c>
    </row>
    <row r="53">
      <c r="A53" s="3" t="inlineStr">
        <is>
          <t>Household demand x Leontief ely</t>
        </is>
      </c>
      <c r="B53" s="203">
        <f>B43*B45</f>
        <v>54.29204935897524</v>
      </c>
      <c r="C53" s="203">
        <f>C43*C45</f>
        <v>3.62345972985074</v>
      </c>
      <c r="D53" s="203">
        <f>D43*D45</f>
        <v>19.58032465280746</v>
      </c>
      <c r="E53" s="203">
        <f>E43*E45</f>
        <v>5.103492351504765</v>
      </c>
      <c r="F53" s="203">
        <f>F43*F45</f>
        <v>2.585119308746039</v>
      </c>
      <c r="G53" s="203">
        <f>G43*G45</f>
        <v>37.848049198119035</v>
      </c>
      <c r="H53" s="203">
        <f>H43*H45</f>
        <v>28.142090270577008</v>
      </c>
      <c r="I53" s="203">
        <f>I43*I45</f>
        <v>3.5044008471175867</v>
      </c>
      <c r="J53" s="203">
        <f>J43*J45</f>
        <v>12.07506936032169</v>
      </c>
      <c r="K53" s="203">
        <f>K43*K45</f>
        <v>3.7803181245144496e-08</v>
      </c>
      <c r="L53" s="203">
        <f>L43*L45</f>
        <v>2.334932222605536</v>
      </c>
      <c r="M53" s="203">
        <f>M43*M45</f>
        <v>5.6968113340024455</v>
      </c>
      <c r="N53" s="203">
        <f>N43*N45</f>
        <v>27.915532451751083</v>
      </c>
      <c r="O53" s="203">
        <f>O43*O45</f>
        <v>0.20148201697706714</v>
      </c>
      <c r="P53" s="203">
        <f>P43*P45</f>
        <v>28.32010705043715</v>
      </c>
      <c r="Q53" s="203">
        <f>Q43*Q45</f>
        <v>4602.798489678306</v>
      </c>
      <c r="R53" s="203">
        <f>R43*R45</f>
        <v>4.3861136756571675</v>
      </c>
      <c r="S53" s="203">
        <f>S43*S45</f>
        <v>0.005912081671108117</v>
      </c>
      <c r="T53" s="203">
        <f>T43*T45</f>
        <v>20.378283640031782</v>
      </c>
      <c r="U53" s="203">
        <f>U43*U45</f>
        <v>4.030228885845433</v>
      </c>
      <c r="V53" s="203">
        <f>V43*V45</f>
        <v>27.324473341486783</v>
      </c>
      <c r="W53" s="203">
        <f>W43*W45</f>
        <v>9.48959876155938</v>
      </c>
      <c r="X53" s="203">
        <f>X43*X45</f>
        <v>6.624488359750818</v>
      </c>
      <c r="Y53" s="203">
        <f>Y43*Y45</f>
        <v>0.4098786922813846</v>
      </c>
      <c r="Z53" s="203">
        <f>Z43*Z45</f>
        <v>18.402695226158844</v>
      </c>
      <c r="AA53" s="203">
        <f>AA43*AA45</f>
        <v>10.386314685127584</v>
      </c>
      <c r="AB53" s="203">
        <f>AB43*AB45</f>
        <v>25.392951750391163</v>
      </c>
      <c r="AC53" s="203">
        <f>AC43*AC45</f>
        <v>9.007059722364367</v>
      </c>
      <c r="AD53" s="203">
        <f>AD43*AD45</f>
        <v>0.06517972162410658</v>
      </c>
      <c r="AE53" s="203">
        <f>AE43*AE45</f>
        <v>19.485205253495778</v>
      </c>
      <c r="AF53" s="203">
        <f>AF43*AF45</f>
        <v>2.6436675434064103</v>
      </c>
      <c r="AG53" s="203">
        <f>AG43*AG45</f>
        <v>1.2768367265524</v>
      </c>
      <c r="AH53" s="203">
        <f>AH43*AH45</f>
        <v>0.02509569846059266</v>
      </c>
      <c r="AI53" s="203">
        <f>AI43*AI45</f>
        <v>63.381261449297924</v>
      </c>
      <c r="AJ53" s="203">
        <f>AJ43*AJ45</f>
        <v>10.541826951710517</v>
      </c>
      <c r="AK53" s="203">
        <f>AK43*AK45</f>
        <v>0.011690438237850402</v>
      </c>
      <c r="AL53" s="203">
        <f>AL43*AL45</f>
        <v>0.5397144900395635</v>
      </c>
      <c r="AM53" s="203">
        <f>AM43*AM45</f>
        <v>4.436011675841571</v>
      </c>
      <c r="AN53" s="203">
        <f>AN43*AN45</f>
        <v>0.8762096189725475</v>
      </c>
      <c r="AO53" s="203">
        <f>AO43*AO45</f>
        <v>1.7197006721310082</v>
      </c>
      <c r="AP53" s="203">
        <f>AP43*AP45</f>
        <v>8.024754949356385</v>
      </c>
      <c r="AQ53" s="203">
        <f>AQ43*AQ45</f>
        <v>4.246379548514051</v>
      </c>
      <c r="AR53" s="203">
        <f>AR43*AR45</f>
        <v>28.534405420736896</v>
      </c>
      <c r="AS53" s="203">
        <f>AS43*AS45</f>
        <v>3.2932101108493854</v>
      </c>
      <c r="AT53" s="203">
        <f>AT43*AT45</f>
        <v>3.479711779364939</v>
      </c>
      <c r="AU53" s="203">
        <f>AU43*AU45</f>
        <v>8.947270023801652</v>
      </c>
      <c r="AV53" s="203">
        <f>AV43*AV45</f>
        <v>1.9304286588937547</v>
      </c>
      <c r="AW53" s="203">
        <f>AW43*AW45</f>
        <v>6.137401863280299</v>
      </c>
      <c r="AX53" s="203">
        <f>AX43*AX45</f>
        <v>12.5201987019617</v>
      </c>
      <c r="AY53" s="203">
        <f>AY43*AY45</f>
        <v>2.4190738068249455</v>
      </c>
      <c r="AZ53" s="203">
        <f>AZ43*AZ45</f>
        <v>63.945229151466876</v>
      </c>
      <c r="BA53" s="203">
        <f>BA43*BA45</f>
        <v>8.162023722947753</v>
      </c>
      <c r="BB53" s="203">
        <f>BB43*BB45</f>
        <v>9.370026632143528</v>
      </c>
      <c r="BC53" s="203">
        <f>BC43*BC45</f>
        <v>3.8644795515664048</v>
      </c>
      <c r="BD53" s="203">
        <f>BD43*BD45</f>
        <v>29.51596638926833</v>
      </c>
      <c r="BE53" s="203">
        <f>BE43*BE45</f>
        <v>62.75270126396035</v>
      </c>
      <c r="BF53" s="203">
        <f>BF43*BF45</f>
        <v>14.57871559827532</v>
      </c>
      <c r="BG53" s="203">
        <f>BG43*BG45</f>
        <v>0.06758963988990487</v>
      </c>
      <c r="BH53" s="203">
        <f>BH43*BH45</f>
        <v>54.02018096821202</v>
      </c>
      <c r="BI53" s="203">
        <f>BI43*BI45</f>
        <v>9.493402306826496</v>
      </c>
      <c r="BJ53" s="203">
        <f>BJ43*BJ45</f>
        <v>8.146709805103688</v>
      </c>
      <c r="BK53" s="203">
        <f>BK43*BK45</f>
        <v>0.043208769406395134</v>
      </c>
      <c r="BL53" s="203">
        <f>BL43*BL45</f>
        <v>1.8507635073669597</v>
      </c>
      <c r="BM53" s="203">
        <f>BM43*BM45</f>
        <v>13.01435633497838</v>
      </c>
    </row>
    <row r="54">
      <c r="A54" s="3" t="inlineStr">
        <is>
          <t>Household demand x Leontief nga</t>
        </is>
      </c>
      <c r="B54" s="203">
        <f>B43*B46</f>
        <v>28.664743883194312</v>
      </c>
      <c r="C54" s="203">
        <f>C43*C46</f>
        <v>14.041690692317967</v>
      </c>
      <c r="D54" s="203">
        <f>D43*D46</f>
        <v>25.24813947726215</v>
      </c>
      <c r="E54" s="203">
        <f>E43*E46</f>
        <v>29.3945918131171</v>
      </c>
      <c r="F54" s="203">
        <f>F43*F46</f>
        <v>4.53855124859625</v>
      </c>
      <c r="G54" s="203">
        <f>G43*G46</f>
        <v>126.73722778665781</v>
      </c>
      <c r="H54" s="203">
        <f>H43*H46</f>
        <v>26.158642204986506</v>
      </c>
      <c r="I54" s="203">
        <f>I43*I46</f>
        <v>3.0933841449448214</v>
      </c>
      <c r="J54" s="203">
        <f>J43*J46</f>
        <v>17.396122459861164</v>
      </c>
      <c r="K54" s="203">
        <f>K43*K46</f>
        <v>3.8561032279186156e-08</v>
      </c>
      <c r="L54" s="203">
        <f>L43*L46</f>
        <v>3.6453991016282505</v>
      </c>
      <c r="M54" s="203">
        <f>M43*M46</f>
        <v>8.056806504927412</v>
      </c>
      <c r="N54" s="203">
        <f>N43*N46</f>
        <v>17.601663505676676</v>
      </c>
      <c r="O54" s="203">
        <f>O43*O46</f>
        <v>0.20816202209417334</v>
      </c>
      <c r="P54" s="203">
        <f>P43*P46</f>
        <v>20.47317626778138</v>
      </c>
      <c r="Q54" s="203">
        <f>Q43*Q46</f>
        <v>1528.0169711708793</v>
      </c>
      <c r="R54" s="203">
        <f>R43*R46</f>
        <v>7.266746462106797</v>
      </c>
      <c r="S54" s="203">
        <f>S43*S46</f>
        <v>0.005937668600424953</v>
      </c>
      <c r="T54" s="203">
        <f>T43*T46</f>
        <v>12.000939808857247</v>
      </c>
      <c r="U54" s="203">
        <f>U43*U46</f>
        <v>6.979500594530526</v>
      </c>
      <c r="V54" s="203">
        <f>V43*V46</f>
        <v>31.473718845333945</v>
      </c>
      <c r="W54" s="203">
        <f>W43*W46</f>
        <v>9.662512793239909</v>
      </c>
      <c r="X54" s="203">
        <f>X43*X46</f>
        <v>5.116412309511797</v>
      </c>
      <c r="Y54" s="203">
        <f>Y43*Y46</f>
        <v>0.6184424873220782</v>
      </c>
      <c r="Z54" s="203">
        <f>Z43*Z46</f>
        <v>25.09004231142684</v>
      </c>
      <c r="AA54" s="203">
        <f>AA43*AA46</f>
        <v>12.65115454305359</v>
      </c>
      <c r="AB54" s="203">
        <f>AB43*AB46</f>
        <v>28.710694100789585</v>
      </c>
      <c r="AC54" s="203">
        <f>AC43*AC46</f>
        <v>9.366171007957032</v>
      </c>
      <c r="AD54" s="203">
        <f>AD43*AD46</f>
        <v>155.45743272891846</v>
      </c>
      <c r="AE54" s="203">
        <f>AE43*AE46</f>
        <v>30.094720997489624</v>
      </c>
      <c r="AF54" s="203">
        <f>AF43*AF46</f>
        <v>4.258509352374072</v>
      </c>
      <c r="AG54" s="203">
        <f>AG43*AG46</f>
        <v>1.1838470934614584</v>
      </c>
      <c r="AH54" s="203">
        <f>AH43*AH46</f>
        <v>0.037810530229408224</v>
      </c>
      <c r="AI54" s="203">
        <f>AI43*AI46</f>
        <v>106.44890969366368</v>
      </c>
      <c r="AJ54" s="203">
        <f>AJ43*AJ46</f>
        <v>6.806791804919352</v>
      </c>
      <c r="AK54" s="203">
        <f>AK43*AK46</f>
        <v>0.1539425360505719</v>
      </c>
      <c r="AL54" s="203">
        <f>AL43*AL46</f>
        <v>0.5274599276040144</v>
      </c>
      <c r="AM54" s="203">
        <f>AM43*AM46</f>
        <v>5.752140269021229</v>
      </c>
      <c r="AN54" s="203">
        <f>AN43*AN46</f>
        <v>0.833809655292663</v>
      </c>
      <c r="AO54" s="203">
        <f>AO43*AO46</f>
        <v>2.8345508181685357</v>
      </c>
      <c r="AP54" s="203">
        <f>AP43*AP46</f>
        <v>6.596323449311855</v>
      </c>
      <c r="AQ54" s="203">
        <f>AQ43*AQ46</f>
        <v>4.31894723740645</v>
      </c>
      <c r="AR54" s="203">
        <f>AR43*AR46</f>
        <v>86.40667911566436</v>
      </c>
      <c r="AS54" s="203">
        <f>AS43*AS46</f>
        <v>2.939763539715518</v>
      </c>
      <c r="AT54" s="203">
        <f>AT43*AT46</f>
        <v>61.41371834368577</v>
      </c>
      <c r="AU54" s="203">
        <f>AU43*AU46</f>
        <v>14.918256004356161</v>
      </c>
      <c r="AV54" s="203">
        <f>AV43*AV46</f>
        <v>3.422227604047065</v>
      </c>
      <c r="AW54" s="203">
        <f>AW43*AW46</f>
        <v>10.76071267681748</v>
      </c>
      <c r="AX54" s="203">
        <f>AX43*AX46</f>
        <v>15.857496372675875</v>
      </c>
      <c r="AY54" s="203">
        <f>AY43*AY46</f>
        <v>3.7893163515316726</v>
      </c>
      <c r="AZ54" s="203">
        <f>AZ43*AZ46</f>
        <v>50.54863490920164</v>
      </c>
      <c r="BA54" s="203">
        <f>BA43*BA46</f>
        <v>31.594209327671813</v>
      </c>
      <c r="BB54" s="203">
        <f>BB43*BB46</f>
        <v>4.07426737244572</v>
      </c>
      <c r="BC54" s="203">
        <f>BC43*BC46</f>
        <v>6.533659806052328</v>
      </c>
      <c r="BD54" s="203">
        <f>BD43*BD46</f>
        <v>34.63471337253328</v>
      </c>
      <c r="BE54" s="203">
        <f>BE43*BE46</f>
        <v>34.81791771492468</v>
      </c>
      <c r="BF54" s="203">
        <f>BF43*BF46</f>
        <v>25.09334736775958</v>
      </c>
      <c r="BG54" s="203">
        <f>BG43*BG46</f>
        <v>0.11163395859167283</v>
      </c>
      <c r="BH54" s="203">
        <f>BH43*BH46</f>
        <v>76.11535114255791</v>
      </c>
      <c r="BI54" s="203">
        <f>BI43*BI46</f>
        <v>9.654302846217728</v>
      </c>
      <c r="BJ54" s="203">
        <f>BJ43*BJ46</f>
        <v>13.061670595736215</v>
      </c>
      <c r="BK54" s="203">
        <f>BK43*BK46</f>
        <v>0.052251226928276856</v>
      </c>
      <c r="BL54" s="203">
        <f>BL43*BL46</f>
        <v>6.392087505933327</v>
      </c>
      <c r="BM54" s="203">
        <f>BM43*BM46</f>
        <v>8.449714989671484</v>
      </c>
    </row>
    <row r="55">
      <c r="A55" s="3" t="inlineStr">
        <is>
          <t>Household demand x Leontief oil</t>
        </is>
      </c>
      <c r="B55" s="203">
        <f>B43*B47</f>
        <v>108.72987815685833</v>
      </c>
      <c r="C55" s="203">
        <f>C43*C47</f>
        <v>321.47852970162563</v>
      </c>
      <c r="D55" s="203">
        <f>D43*D47</f>
        <v>122.72862098748578</v>
      </c>
      <c r="E55" s="203">
        <f>E43*E47</f>
        <v>38.12242691695128</v>
      </c>
      <c r="F55" s="203">
        <f>F43*F47</f>
        <v>44.73411981023453</v>
      </c>
      <c r="G55" s="203">
        <f>G43*G47</f>
        <v>489.65071459057714</v>
      </c>
      <c r="H55" s="203">
        <f>H43*H47</f>
        <v>146.35128498581747</v>
      </c>
      <c r="I55" s="203">
        <f>I43*I47</f>
        <v>15.14199121171378</v>
      </c>
      <c r="J55" s="203">
        <f>J43*J47</f>
        <v>92.4581022038864</v>
      </c>
      <c r="K55" s="203">
        <f>K43*K47</f>
        <v>2.541630537443749e-07</v>
      </c>
      <c r="L55" s="203">
        <f>L43*L47</f>
        <v>35.01075935928742</v>
      </c>
      <c r="M55" s="203">
        <f>M43*M47</f>
        <v>33.59719686722916</v>
      </c>
      <c r="N55" s="203">
        <f>N43*N47</f>
        <v>76.94166509931098</v>
      </c>
      <c r="O55" s="203">
        <f>O43*O47</f>
        <v>0.9040799146662926</v>
      </c>
      <c r="P55" s="203">
        <f>P43*P47</f>
        <v>76.84335691117732</v>
      </c>
      <c r="Q55" s="203">
        <f>Q43*Q47</f>
        <v>2133.5181200744873</v>
      </c>
      <c r="R55" s="203">
        <f>R43*R47</f>
        <v>31.397757377316267</v>
      </c>
      <c r="S55" s="203">
        <f>S43*S47</f>
        <v>0.07909894613991382</v>
      </c>
      <c r="T55" s="203">
        <f>T43*T47</f>
        <v>80.10667430973885</v>
      </c>
      <c r="U55" s="203">
        <f>U43*U47</f>
        <v>69.63061778539782</v>
      </c>
      <c r="V55" s="203">
        <f>V43*V47</f>
        <v>127.30676388044067</v>
      </c>
      <c r="W55" s="203">
        <f>W43*W47</f>
        <v>38.540192433736415</v>
      </c>
      <c r="X55" s="203">
        <f>X43*X47</f>
        <v>43.22028808066612</v>
      </c>
      <c r="Y55" s="203">
        <f>Y43*Y47</f>
        <v>3.309673280090247</v>
      </c>
      <c r="Z55" s="203">
        <f>Z43*Z47</f>
        <v>149.64950075492595</v>
      </c>
      <c r="AA55" s="203">
        <f>AA43*AA47</f>
        <v>71.67617475315663</v>
      </c>
      <c r="AB55" s="203">
        <f>AB43*AB47</f>
        <v>127.14232427702308</v>
      </c>
      <c r="AC55" s="203">
        <f>AC43*AC47</f>
        <v>39.311836655220205</v>
      </c>
      <c r="AD55" s="203">
        <f>AD43*AD47</f>
        <v>5.4825447510254905</v>
      </c>
      <c r="AE55" s="203">
        <f>AE43*AE47</f>
        <v>165.88692527747676</v>
      </c>
      <c r="AF55" s="203">
        <f>AF43*AF47</f>
        <v>39.02585954176929</v>
      </c>
      <c r="AG55" s="203">
        <f>AG43*AG47</f>
        <v>8.399890900274988</v>
      </c>
      <c r="AH55" s="203">
        <f>AH43*AH47</f>
        <v>0.3612507734914841</v>
      </c>
      <c r="AI55" s="203">
        <f>AI43*AI47</f>
        <v>699.1535257629674</v>
      </c>
      <c r="AJ55" s="203">
        <f>AJ43*AJ47</f>
        <v>46.39164921172776</v>
      </c>
      <c r="AK55" s="203">
        <f>AK43*AK47</f>
        <v>23.19254532882279</v>
      </c>
      <c r="AL55" s="203">
        <f>AL43*AL47</f>
        <v>2.2171436237114492</v>
      </c>
      <c r="AM55" s="203">
        <f>AM43*AM47</f>
        <v>21.68274518747527</v>
      </c>
      <c r="AN55" s="203">
        <f>AN43*AN47</f>
        <v>4.429017964959156</v>
      </c>
      <c r="AO55" s="203">
        <f>AO43*AO47</f>
        <v>27.98308063790845</v>
      </c>
      <c r="AP55" s="203">
        <f>AP43*AP47</f>
        <v>35.67707648179349</v>
      </c>
      <c r="AQ55" s="203">
        <f>AQ43*AQ47</f>
        <v>17.352196529954252</v>
      </c>
      <c r="AR55" s="203">
        <f>AR43*AR47</f>
        <v>1940.4871800119483</v>
      </c>
      <c r="AS55" s="203">
        <f>AS43*AS47</f>
        <v>34.074964711542954</v>
      </c>
      <c r="AT55" s="203">
        <f>AT43*AT47</f>
        <v>4822.794818771174</v>
      </c>
      <c r="AU55" s="203">
        <f>AU43*AU47</f>
        <v>122.59013649557504</v>
      </c>
      <c r="AV55" s="203">
        <f>AV43*AV47</f>
        <v>33.49575469625956</v>
      </c>
      <c r="AW55" s="203">
        <f>AW43*AW47</f>
        <v>107.34619884685883</v>
      </c>
      <c r="AX55" s="203">
        <f>AX43*AX47</f>
        <v>67.95789370940648</v>
      </c>
      <c r="AY55" s="203">
        <f>AY43*AY47</f>
        <v>36.24651886946958</v>
      </c>
      <c r="AZ55" s="203">
        <f>AZ43*AZ47</f>
        <v>203.6704874271994</v>
      </c>
      <c r="BA55" s="203">
        <f>BA43*BA47</f>
        <v>45.05776405684214</v>
      </c>
      <c r="BB55" s="203">
        <f>BB43*BB47</f>
        <v>15.303625511012825</v>
      </c>
      <c r="BC55" s="203">
        <f>BC43*BC47</f>
        <v>50.87167900215861</v>
      </c>
      <c r="BD55" s="203">
        <f>BD43*BD47</f>
        <v>223.22585915291376</v>
      </c>
      <c r="BE55" s="203">
        <f>BE43*BE47</f>
        <v>239.85654387452482</v>
      </c>
      <c r="BF55" s="203">
        <f>BF43*BF47</f>
        <v>246.92267353894727</v>
      </c>
      <c r="BG55" s="203">
        <f>BG43*BG47</f>
        <v>1.0973562974793651</v>
      </c>
      <c r="BH55" s="203">
        <f>BH43*BH47</f>
        <v>381.62703025487457</v>
      </c>
      <c r="BI55" s="203">
        <f>BI43*BI47</f>
        <v>41.7243609008978</v>
      </c>
      <c r="BJ55" s="203">
        <f>BJ43*BJ47</f>
        <v>129.09049348432225</v>
      </c>
      <c r="BK55" s="203">
        <f>BK43*BK47</f>
        <v>0.6087246956230266</v>
      </c>
      <c r="BL55" s="203">
        <f>BL43*BL47</f>
        <v>118.1190032794953</v>
      </c>
      <c r="BM55" s="203">
        <f>BM43*BM47</f>
        <v>37.595790979278505</v>
      </c>
    </row>
    <row r="56">
      <c r="A56" s="3" t="inlineStr">
        <is>
          <t>Household demand x Leontief p_c</t>
        </is>
      </c>
      <c r="B56" s="203">
        <f>B43*B48</f>
        <v>157.62178531901804</v>
      </c>
      <c r="C56" s="203">
        <f>C43*C48</f>
        <v>447.71639066279573</v>
      </c>
      <c r="D56" s="203">
        <f>D43*D48</f>
        <v>188.88483922315004</v>
      </c>
      <c r="E56" s="203">
        <f>E43*E48</f>
        <v>57.46670473247788</v>
      </c>
      <c r="F56" s="203">
        <f>F43*F48</f>
        <v>62.417428361190446</v>
      </c>
      <c r="G56" s="203">
        <f>G43*G48</f>
        <v>708.6482888825219</v>
      </c>
      <c r="H56" s="203">
        <f>H43*H48</f>
        <v>220.85275653023984</v>
      </c>
      <c r="I56" s="203">
        <f>I43*I48</f>
        <v>21.33212594481288</v>
      </c>
      <c r="J56" s="203">
        <f>J43*J48</f>
        <v>144.95760184261096</v>
      </c>
      <c r="K56" s="203">
        <f>K43*K48</f>
        <v>3.6355917370150895e-07</v>
      </c>
      <c r="L56" s="203">
        <f>L43*L48</f>
        <v>48.57288101657914</v>
      </c>
      <c r="M56" s="203">
        <f>M43*M48</f>
        <v>52.758031674315326</v>
      </c>
      <c r="N56" s="203">
        <f>N43*N48</f>
        <v>108.82429442215684</v>
      </c>
      <c r="O56" s="203">
        <f>O43*O48</f>
        <v>1.4635014225742276</v>
      </c>
      <c r="P56" s="203">
        <f>P43*P48</f>
        <v>119.23173906415988</v>
      </c>
      <c r="Q56" s="203">
        <f>Q43*Q48</f>
        <v>2696.490127036291</v>
      </c>
      <c r="R56" s="203">
        <f>R43*R48</f>
        <v>49.96431988114397</v>
      </c>
      <c r="S56" s="203">
        <f>S43*S48</f>
        <v>0.11074598922240103</v>
      </c>
      <c r="T56" s="203">
        <f>T43*T48</f>
        <v>107.26972118545831</v>
      </c>
      <c r="U56" s="203">
        <f>U43*U48</f>
        <v>95.78138428383171</v>
      </c>
      <c r="V56" s="203">
        <f>V43*V48</f>
        <v>189.75597124124684</v>
      </c>
      <c r="W56" s="203">
        <f>W43*W48</f>
        <v>56.556979702429174</v>
      </c>
      <c r="X56" s="203">
        <f>X43*X48</f>
        <v>62.97864115004068</v>
      </c>
      <c r="Y56" s="203">
        <f>Y43*Y48</f>
        <v>5.04372407787742</v>
      </c>
      <c r="Z56" s="203">
        <f>Z43*Z48</f>
        <v>230.85054419140707</v>
      </c>
      <c r="AA56" s="203">
        <f>AA43*AA48</f>
        <v>104.66728245237819</v>
      </c>
      <c r="AB56" s="203">
        <f>AB43*AB48</f>
        <v>202.23393049062955</v>
      </c>
      <c r="AC56" s="203">
        <f>AC43*AC48</f>
        <v>66.51097936439476</v>
      </c>
      <c r="AD56" s="203">
        <f>AD43*AD48</f>
        <v>6.686899692998639</v>
      </c>
      <c r="AE56" s="203">
        <f>AE43*AE48</f>
        <v>238.4854938187602</v>
      </c>
      <c r="AF56" s="203">
        <f>AF43*AF48</f>
        <v>54.60408130066212</v>
      </c>
      <c r="AG56" s="203">
        <f>AG43*AG48</f>
        <v>12.54189882399283</v>
      </c>
      <c r="AH56" s="203">
        <f>AH43*AH48</f>
        <v>0.4985256735137724</v>
      </c>
      <c r="AI56" s="203">
        <f>AI43*AI48</f>
        <v>1041.2720812806756</v>
      </c>
      <c r="AJ56" s="203">
        <f>AJ43*AJ48</f>
        <v>67.48369916685914</v>
      </c>
      <c r="AK56" s="203">
        <f>AK43*AK48</f>
        <v>0.2805749812986391</v>
      </c>
      <c r="AL56" s="203">
        <f>AL43*AL48</f>
        <v>3.7972187421897354</v>
      </c>
      <c r="AM56" s="203">
        <f>AM43*AM48</f>
        <v>34.236341577907844</v>
      </c>
      <c r="AN56" s="203">
        <f>AN43*AN48</f>
        <v>6.260584348124419</v>
      </c>
      <c r="AO56" s="203">
        <f>AO43*AO48</f>
        <v>38.42150874678651</v>
      </c>
      <c r="AP56" s="203">
        <f>AP43*AP48</f>
        <v>52.5009122911541</v>
      </c>
      <c r="AQ56" s="203">
        <f>AQ43*AQ48</f>
        <v>28.060584292193425</v>
      </c>
      <c r="AR56" s="203">
        <f>AR43*AR48</f>
        <v>2561.470973759361</v>
      </c>
      <c r="AS56" s="203">
        <f>AS43*AS48</f>
        <v>45.76191510680425</v>
      </c>
      <c r="AT56" s="203">
        <f>AT43*AT48</f>
        <v>5609.274627972636</v>
      </c>
      <c r="AU56" s="203">
        <f>AU43*AU48</f>
        <v>176.38494548577572</v>
      </c>
      <c r="AV56" s="203">
        <f>AV43*AV48</f>
        <v>47.25550197052765</v>
      </c>
      <c r="AW56" s="203">
        <f>AW43*AW48</f>
        <v>148.89018559012402</v>
      </c>
      <c r="AX56" s="203">
        <f>AX43*AX48</f>
        <v>100.84657787697849</v>
      </c>
      <c r="AY56" s="203">
        <f>AY43*AY48</f>
        <v>50.32143545794155</v>
      </c>
      <c r="AZ56" s="203">
        <f>AZ43*AZ48</f>
        <v>294.49014249903144</v>
      </c>
      <c r="BA56" s="203">
        <f>BA43*BA48</f>
        <v>70.42609199730491</v>
      </c>
      <c r="BB56" s="203">
        <f>BB43*BB48</f>
        <v>21.766249554743855</v>
      </c>
      <c r="BC56" s="203">
        <f>BC43*BC48</f>
        <v>73.79215455706786</v>
      </c>
      <c r="BD56" s="203">
        <f>BD43*BD48</f>
        <v>322.3773123255525</v>
      </c>
      <c r="BE56" s="203">
        <f>BE43*BE48</f>
        <v>346.9277266718202</v>
      </c>
      <c r="BF56" s="203">
        <f>BF43*BF48</f>
        <v>343.142837285565</v>
      </c>
      <c r="BG56" s="203">
        <f>BG43*BG48</f>
        <v>1.5085336514757945</v>
      </c>
      <c r="BH56" s="203">
        <f>BH43*BH48</f>
        <v>574.7753805317357</v>
      </c>
      <c r="BI56" s="203">
        <f>BI43*BI48</f>
        <v>63.254772987038606</v>
      </c>
      <c r="BJ56" s="203">
        <f>BJ43*BJ48</f>
        <v>177.61050182446064</v>
      </c>
      <c r="BK56" s="203">
        <f>BK43*BK48</f>
        <v>0.8544427771740601</v>
      </c>
      <c r="BL56" s="203">
        <f>BL43*BL48</f>
        <v>172.61733362309633</v>
      </c>
      <c r="BM56" s="203">
        <f>BM43*BM48</f>
        <v>56.30031817162985</v>
      </c>
    </row>
    <row r="57"/>
    <row r="58">
      <c r="A58" s="6" t="inlineStr">
        <is>
          <t>Deflator ratio (ResultsYear / GTAP year)</t>
        </is>
      </c>
      <c r="B58" s="58">
        <f>INDEX(DIOVal,MATCH(LOWER(CtryCode)&amp;".hhd",DIOKey,0),MATCH("year",DIOSec,0))</f>
        <v>2014.0</v>
      </c>
      <c r="C58" s="203">
        <f>INDEX(DDeflVal,MATCH(CtryCode&amp;".NGDP_D.A",DDeflKey,0),MATCH(Settings!$C$8,DDeflYear,0))</f>
        <v>234.718325</v>
      </c>
      <c r="D58" s="203">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202">
        <f>$E$58*(SUMPRODUCT($B$51:$BM$51,$B$44:$BM$44)+INDEX($B$41:$BM$41,MATCH($A61,$B$39:$BM$39,0)))</f>
        <v>4511.404577797534</v>
      </c>
    </row>
    <row r="62">
      <c r="A62" s="3" t="inlineStr">
        <is>
          <t>ely</t>
        </is>
      </c>
      <c r="B62" s="202">
        <f>$E$58*(SUMPRODUCT($B$51:$BM$51,$B$45:$BM$45)+INDEX($B$41:$BM$41,MATCH($A62,$B$39:$BM$39,0)))</f>
        <v>34189.52700250687</v>
      </c>
    </row>
    <row r="63">
      <c r="A63" s="3" t="inlineStr">
        <is>
          <t>nga</t>
        </is>
      </c>
      <c r="B63" s="202">
        <f>$E$58*(SUMPRODUCT($B$51:$BM$51,$B$46:$BM$46)+INDEX($B$41:$BM$41,MATCH($A63,$B$39:$BM$39,0)))</f>
        <v>11797.29060329465</v>
      </c>
    </row>
    <row r="64">
      <c r="A64" s="3" t="inlineStr">
        <is>
          <t>oil</t>
        </is>
      </c>
      <c r="B64" s="202">
        <f>$E$58*(SUMPRODUCT($B$51:$BM$51,$B$47:$BM$47)+INDEX($B$41:$BM$41,MATCH($A64,$B$39:$BM$39,0)))</f>
        <v>74280.99898978737</v>
      </c>
    </row>
    <row r="65">
      <c r="A65" s="3" t="inlineStr">
        <is>
          <t>p_c</t>
        </is>
      </c>
      <c r="B65" s="202">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4">
        <f>SUMIF($B$40:$BM$40,$A69,$B$52:$BM$52)/SUMIF($B$40:$BM$40,$A69,$B$43:$BM$43)</f>
        <v>0.0054687750123900425</v>
      </c>
      <c r="C69" s="234">
        <f>SUMIF($B$40:$BM$40,$A69,$B$53:$BM$53)/SUMIF($B$40:$BM$40,$A69,$B$43:$BM$43)</f>
        <v>0.010827997645047802</v>
      </c>
      <c r="D69" s="234">
        <f>SUMIF($B$40:$BM$40,$A69,$B$54:$BM$54)/SUMIF($B$40:$BM$40,$A69,$B$43:$BM$43)</f>
        <v>0.009652548344009675</v>
      </c>
      <c r="E69" s="234">
        <f>SUMIF($B$40:$BM$40,$A69,$B$55:$BM$55)/SUMIF($B$40:$BM$40,$A69,$B$43:$BM$43)</f>
        <v>0.043728183267779726</v>
      </c>
      <c r="F69" s="234">
        <f>SUMIF($B$40:$BM$40,$A69,$B$56:$BM$56)/SUMIF($B$40:$BM$40,$A69,$B$43:$BM$43)</f>
        <v>0.06786590600311872</v>
      </c>
    </row>
    <row r="70">
      <c r="A70" s="3" t="inlineStr">
        <is>
          <t>che</t>
        </is>
      </c>
      <c r="B70" s="234">
        <f>SUMIF($B$40:$BM$40,$A70,$B$52:$BM$52)/SUMIF($B$40:$BM$40,$A70,$B$43:$BM$43)</f>
        <v>0.005350406329293375</v>
      </c>
      <c r="C70" s="234">
        <f>SUMIF($B$40:$BM$40,$A70,$B$53:$BM$53)/SUMIF($B$40:$BM$40,$A70,$B$43:$BM$43)</f>
        <v>0.009683717633473045</v>
      </c>
      <c r="D70" s="234">
        <f>SUMIF($B$40:$BM$40,$A70,$B$54:$BM$54)/SUMIF($B$40:$BM$40,$A70,$B$43:$BM$43)</f>
        <v>0.03332394043685885</v>
      </c>
      <c r="E70" s="234">
        <f>SUMIF($B$40:$BM$40,$A70,$B$55:$BM$55)/SUMIF($B$40:$BM$40,$A70,$B$43:$BM$43)</f>
        <v>0.11253983301284241</v>
      </c>
      <c r="F70" s="234">
        <f>SUMIF($B$40:$BM$40,$A70,$B$56:$BM$56)/SUMIF($B$40:$BM$40,$A70,$B$43:$BM$43)</f>
        <v>0.16397140541063396</v>
      </c>
    </row>
    <row r="71">
      <c r="A71" s="3" t="inlineStr">
        <is>
          <t>clo</t>
        </is>
      </c>
      <c r="B71" s="234">
        <f>SUMIF($B$40:$BM$40,$A71,$B$52:$BM$52)/SUMIF($B$40:$BM$40,$A71,$B$43:$BM$43)</f>
        <v>0.0018481964402753469</v>
      </c>
      <c r="C71" s="234">
        <f>SUMIF($B$40:$BM$40,$A71,$B$53:$BM$53)/SUMIF($B$40:$BM$40,$A71,$B$43:$BM$43)</f>
        <v>0.0029576145596734893</v>
      </c>
      <c r="D71" s="234">
        <f>SUMIF($B$40:$BM$40,$A71,$B$54:$BM$54)/SUMIF($B$40:$BM$40,$A71,$B$43:$BM$43)</f>
        <v>0.0039235939879494214</v>
      </c>
      <c r="E71" s="234">
        <f>SUMIF($B$40:$BM$40,$A71,$B$55:$BM$55)/SUMIF($B$40:$BM$40,$A71,$B$43:$BM$43)</f>
        <v>0.021437400006717327</v>
      </c>
      <c r="F71" s="234">
        <f>SUMIF($B$40:$BM$40,$A71,$B$56:$BM$56)/SUMIF($B$40:$BM$40,$A71,$B$43:$BM$43)</f>
        <v>0.03180022268998368</v>
      </c>
    </row>
    <row r="72">
      <c r="A72" s="3" t="inlineStr">
        <is>
          <t>com</t>
        </is>
      </c>
      <c r="B72" s="234">
        <f>SUMIF($B$40:$BM$40,$A72,$B$52:$BM$52)/SUMIF($B$40:$BM$40,$A72,$B$43:$BM$43)</f>
        <v>0.000777415064297085</v>
      </c>
      <c r="C72" s="234">
        <f>SUMIF($B$40:$BM$40,$A72,$B$53:$BM$53)/SUMIF($B$40:$BM$40,$A72,$B$43:$BM$43)</f>
        <v>0.00145090221456182</v>
      </c>
      <c r="D72" s="234">
        <f>SUMIF($B$40:$BM$40,$A72,$B$54:$BM$54)/SUMIF($B$40:$BM$40,$A72,$B$43:$BM$43)</f>
        <v>0.00134864295936206</v>
      </c>
      <c r="E72" s="234">
        <f>SUMIF($B$40:$BM$40,$A72,$B$55:$BM$55)/SUMIF($B$40:$BM$40,$A72,$B$43:$BM$43)</f>
        <v>0.007545331617100839</v>
      </c>
      <c r="F72" s="234">
        <f>SUMIF($B$40:$BM$40,$A72,$B$56:$BM$56)/SUMIF($B$40:$BM$40,$A72,$B$43:$BM$43)</f>
        <v>0.0113863522737978</v>
      </c>
    </row>
    <row r="73">
      <c r="A73" s="3" t="inlineStr">
        <is>
          <t>edu</t>
        </is>
      </c>
      <c r="B73" s="234">
        <f>SUMIF($B$40:$BM$40,$A73,$B$52:$BM$52)/SUMIF($B$40:$BM$40,$A73,$B$43:$BM$43)</f>
        <v>0.0010548731916222</v>
      </c>
      <c r="C73" s="234">
        <f>SUMIF($B$40:$BM$40,$A73,$B$53:$BM$53)/SUMIF($B$40:$BM$40,$A73,$B$43:$BM$43)</f>
        <v>0.00587280050672041</v>
      </c>
      <c r="D73" s="234">
        <f>SUMIF($B$40:$BM$40,$A73,$B$54:$BM$54)/SUMIF($B$40:$BM$40,$A73,$B$43:$BM$43)</f>
        <v>0.0037029943288355897</v>
      </c>
      <c r="E73" s="234">
        <f>SUMIF($B$40:$BM$40,$A73,$B$55:$BM$55)/SUMIF($B$40:$BM$40,$A73,$B$43:$BM$43)</f>
        <v>0.0161867967435026</v>
      </c>
      <c r="F73" s="234">
        <f>SUMIF($B$40:$BM$40,$A73,$B$56:$BM$56)/SUMIF($B$40:$BM$40,$A73,$B$43:$BM$43)</f>
        <v>0.0228941852544118</v>
      </c>
    </row>
    <row r="74">
      <c r="A74" s="3" t="inlineStr">
        <is>
          <t>food</t>
        </is>
      </c>
      <c r="B74" s="234">
        <f>SUMIF($B$40:$BM$40,$A74,$B$52:$BM$52)/SUMIF($B$40:$BM$40,$A74,$B$43:$BM$43)</f>
        <v>0.0013013405009001016</v>
      </c>
      <c r="C74" s="234">
        <f>SUMIF($B$40:$BM$40,$A74,$B$53:$BM$53)/SUMIF($B$40:$BM$40,$A74,$B$43:$BM$43)</f>
        <v>0.0023268208843917905</v>
      </c>
      <c r="D74" s="234">
        <f>SUMIF($B$40:$BM$40,$A74,$B$54:$BM$54)/SUMIF($B$40:$BM$40,$A74,$B$43:$BM$43)</f>
        <v>0.0034110137309122826</v>
      </c>
      <c r="E74" s="234">
        <f>SUMIF($B$40:$BM$40,$A74,$B$55:$BM$55)/SUMIF($B$40:$BM$40,$A74,$B$43:$BM$43)</f>
        <v>0.025394941666089146</v>
      </c>
      <c r="F74" s="234">
        <f>SUMIF($B$40:$BM$40,$A74,$B$56:$BM$56)/SUMIF($B$40:$BM$40,$A74,$B$43:$BM$43)</f>
        <v>0.03655145963533383</v>
      </c>
    </row>
    <row r="75">
      <c r="A75" s="3" t="inlineStr">
        <is>
          <t>hea</t>
        </is>
      </c>
      <c r="B75" s="234">
        <f>SUMIF($B$40:$BM$40,$A75,$B$52:$BM$52)/SUMIF($B$40:$BM$40,$A75,$B$43:$BM$43)</f>
        <v>0.00193671801944339</v>
      </c>
      <c r="C75" s="234">
        <f>SUMIF($B$40:$BM$40,$A75,$B$53:$BM$53)/SUMIF($B$40:$BM$40,$A75,$B$43:$BM$43)</f>
        <v>0.00436397155207421</v>
      </c>
      <c r="D75" s="234">
        <f>SUMIF($B$40:$BM$40,$A75,$B$54:$BM$54)/SUMIF($B$40:$BM$40,$A75,$B$43:$BM$43)</f>
        <v>0.00502664450152384</v>
      </c>
      <c r="E75" s="234">
        <f>SUMIF($B$40:$BM$40,$A75,$B$55:$BM$55)/SUMIF($B$40:$BM$40,$A75,$B$43:$BM$43)</f>
        <v>0.020332069680456</v>
      </c>
      <c r="F75" s="234">
        <f>SUMIF($B$40:$BM$40,$A75,$B$56:$BM$56)/SUMIF($B$40:$BM$40,$A75,$B$43:$BM$43)</f>
        <v>0.0303057866837537</v>
      </c>
    </row>
    <row r="76">
      <c r="A76" s="3" t="inlineStr">
        <is>
          <t>hou</t>
        </is>
      </c>
      <c r="B76" s="234">
        <f>SUMIF($B$40:$BM$40,$A76,$B$52:$BM$52)/SUMIF($B$40:$BM$40,$A76,$B$43:$BM$43)</f>
        <v>0.0016294846286518724</v>
      </c>
      <c r="C76" s="234">
        <f>SUMIF($B$40:$BM$40,$A76,$B$53:$BM$53)/SUMIF($B$40:$BM$40,$A76,$B$43:$BM$43)</f>
        <v>0.002820522258309249</v>
      </c>
      <c r="D76" s="234">
        <f>SUMIF($B$40:$BM$40,$A76,$B$54:$BM$54)/SUMIF($B$40:$BM$40,$A76,$B$43:$BM$43)</f>
        <v>0.0034889371916709544</v>
      </c>
      <c r="E76" s="234">
        <f>SUMIF($B$40:$BM$40,$A76,$B$55:$BM$55)/SUMIF($B$40:$BM$40,$A76,$B$43:$BM$43)</f>
        <v>0.017126195759714753</v>
      </c>
      <c r="F76" s="234">
        <f>SUMIF($B$40:$BM$40,$A76,$B$56:$BM$56)/SUMIF($B$40:$BM$40,$A76,$B$43:$BM$43)</f>
        <v>0.025629785781474727</v>
      </c>
    </row>
    <row r="77">
      <c r="A77" s="3" t="inlineStr">
        <is>
          <t>oth</t>
        </is>
      </c>
      <c r="B77" s="234">
        <f>SUMIF($B$40:$BM$40,$A77,$B$52:$BM$52)/SUMIF($B$40:$BM$40,$A77,$B$43:$BM$43)</f>
        <v>0.0005807186899288276</v>
      </c>
      <c r="C77" s="234">
        <f>SUMIF($B$40:$BM$40,$A77,$B$53:$BM$53)/SUMIF($B$40:$BM$40,$A77,$B$43:$BM$43)</f>
        <v>0.0021800026346309146</v>
      </c>
      <c r="D77" s="234">
        <f>SUMIF($B$40:$BM$40,$A77,$B$54:$BM$54)/SUMIF($B$40:$BM$40,$A77,$B$43:$BM$43)</f>
        <v>0.0014463814465498087</v>
      </c>
      <c r="E77" s="234">
        <f>SUMIF($B$40:$BM$40,$A77,$B$55:$BM$55)/SUMIF($B$40:$BM$40,$A77,$B$43:$BM$43)</f>
        <v>0.009063137171720389</v>
      </c>
      <c r="F77" s="234">
        <f>SUMIF($B$40:$BM$40,$A77,$B$56:$BM$56)/SUMIF($B$40:$BM$40,$A77,$B$43:$BM$43)</f>
        <v>0.013216504936078436</v>
      </c>
    </row>
    <row r="78">
      <c r="A78" s="3" t="inlineStr">
        <is>
          <t>pap</t>
        </is>
      </c>
      <c r="B78" s="234">
        <f>SUMIF($B$40:$BM$40,$A78,$B$52:$BM$52)/SUMIF($B$40:$BM$40,$A78,$B$43:$BM$43)</f>
        <v>0.003343937748994691</v>
      </c>
      <c r="C78" s="234">
        <f>SUMIF($B$40:$BM$40,$A78,$B$53:$BM$53)/SUMIF($B$40:$BM$40,$A78,$B$43:$BM$43)</f>
        <v>0.005363074633247716</v>
      </c>
      <c r="D78" s="234">
        <f>SUMIF($B$40:$BM$40,$A78,$B$54:$BM$54)/SUMIF($B$40:$BM$40,$A78,$B$43:$BM$43)</f>
        <v>0.007101686747725042</v>
      </c>
      <c r="E78" s="234">
        <f>SUMIF($B$40:$BM$40,$A78,$B$55:$BM$55)/SUMIF($B$40:$BM$40,$A78,$B$43:$BM$43)</f>
        <v>0.03774047474248547</v>
      </c>
      <c r="F78" s="234">
        <f>SUMIF($B$40:$BM$40,$A78,$B$56:$BM$56)/SUMIF($B$40:$BM$40,$A78,$B$43:$BM$43)</f>
        <v>0.057527488385183956</v>
      </c>
    </row>
    <row r="79">
      <c r="A79" s="3" t="inlineStr">
        <is>
          <t>pha</t>
        </is>
      </c>
      <c r="B79" s="234">
        <f>SUMIF($B$40:$BM$40,$A79,$B$52:$BM$52)/SUMIF($B$40:$BM$40,$A79,$B$43:$BM$43)</f>
        <v>0.00239619075701408</v>
      </c>
      <c r="C79" s="234">
        <f>SUMIF($B$40:$BM$40,$A79,$B$53:$BM$53)/SUMIF($B$40:$BM$40,$A79,$B$43:$BM$43)</f>
        <v>0.00354861170781153</v>
      </c>
      <c r="D79" s="234">
        <f>SUMIF($B$40:$BM$40,$A79,$B$54:$BM$54)/SUMIF($B$40:$BM$40,$A79,$B$43:$BM$43)</f>
        <v>0.0204389436624927</v>
      </c>
      <c r="E79" s="234">
        <f>SUMIF($B$40:$BM$40,$A79,$B$55:$BM$55)/SUMIF($B$40:$BM$40,$A79,$B$43:$BM$43)</f>
        <v>0.0265076698797824</v>
      </c>
      <c r="F79" s="234">
        <f>SUMIF($B$40:$BM$40,$A79,$B$56:$BM$56)/SUMIF($B$40:$BM$40,$A79,$B$43:$BM$43)</f>
        <v>0.0399583279796415</v>
      </c>
    </row>
    <row r="80">
      <c r="A80" s="3" t="inlineStr">
        <is>
          <t>ret</t>
        </is>
      </c>
      <c r="B80" s="234">
        <f>SUMIF($B$40:$BM$40,$A80,$B$52:$BM$52)/SUMIF($B$40:$BM$40,$A80,$B$43:$BM$43)</f>
        <v>0.0009624421685066604</v>
      </c>
      <c r="C80" s="234">
        <f>SUMIF($B$40:$BM$40,$A80,$B$53:$BM$53)/SUMIF($B$40:$BM$40,$A80,$B$43:$BM$43)</f>
        <v>0.005208739442480885</v>
      </c>
      <c r="D80" s="234">
        <f>SUMIF($B$40:$BM$40,$A80,$B$54:$BM$54)/SUMIF($B$40:$BM$40,$A80,$B$43:$BM$43)</f>
        <v>0.0034896088246118826</v>
      </c>
      <c r="E80" s="234">
        <f>SUMIF($B$40:$BM$40,$A80,$B$55:$BM$55)/SUMIF($B$40:$BM$40,$A80,$B$43:$BM$43)</f>
        <v>0.013762259471486588</v>
      </c>
      <c r="F80" s="234">
        <f>SUMIF($B$40:$BM$40,$A80,$B$56:$BM$56)/SUMIF($B$40:$BM$40,$A80,$B$43:$BM$43)</f>
        <v>0.01991701145788779</v>
      </c>
    </row>
    <row r="81">
      <c r="A81" s="3" t="inlineStr">
        <is>
          <t>teq</t>
        </is>
      </c>
      <c r="B81" s="234">
        <f>SUMIF($B$40:$BM$40,$A81,$B$52:$BM$52)/SUMIF($B$40:$BM$40,$A81,$B$43:$BM$43)</f>
        <v>0.0018039081993476117</v>
      </c>
      <c r="C81" s="234">
        <f>SUMIF($B$40:$BM$40,$A81,$B$53:$BM$53)/SUMIF($B$40:$BM$40,$A81,$B$43:$BM$43)</f>
        <v>0.00451203064869025</v>
      </c>
      <c r="D81" s="234">
        <f>SUMIF($B$40:$BM$40,$A81,$B$54:$BM$54)/SUMIF($B$40:$BM$40,$A81,$B$43:$BM$43)</f>
        <v>0.003313383821036782</v>
      </c>
      <c r="E81" s="234">
        <f>SUMIF($B$40:$BM$40,$A81,$B$55:$BM$55)/SUMIF($B$40:$BM$40,$A81,$B$43:$BM$43)</f>
        <v>0.018770057715958095</v>
      </c>
      <c r="F81" s="234">
        <f>SUMIF($B$40:$BM$40,$A81,$B$56:$BM$56)/SUMIF($B$40:$BM$40,$A81,$B$43:$BM$43)</f>
        <v>0.0281890588647556</v>
      </c>
    </row>
    <row r="82">
      <c r="A82" s="3" t="inlineStr">
        <is>
          <t>tpu</t>
        </is>
      </c>
      <c r="B82" s="234">
        <f>SUMIF($B$40:$BM$40,$A82,$B$52:$BM$52)/SUMIF($B$40:$BM$40,$A82,$B$43:$BM$43)</f>
        <v>0.0029577845454100008</v>
      </c>
      <c r="C82" s="234">
        <f>SUMIF($B$40:$BM$40,$A82,$B$53:$BM$53)/SUMIF($B$40:$BM$40,$A82,$B$43:$BM$43)</f>
        <v>0.0027657040552030486</v>
      </c>
      <c r="D82" s="234">
        <f>SUMIF($B$40:$BM$40,$A82,$B$54:$BM$54)/SUMIF($B$40:$BM$40,$A82,$B$43:$BM$43)</f>
        <v>0.007406321577161076</v>
      </c>
      <c r="E82" s="234">
        <f>SUMIF($B$40:$BM$40,$A82,$B$55:$BM$55)/SUMIF($B$40:$BM$40,$A82,$B$43:$BM$43)</f>
        <v>0.15396998779249502</v>
      </c>
      <c r="F82" s="234">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202">
        <f>B$43</f>
        <v>10165.9109075592</v>
      </c>
      <c r="E86" s="202">
        <f>B$42</f>
        <v>292.76748128275</v>
      </c>
      <c r="F86" s="202">
        <f>B$49</f>
        <v>11118.5920944063</v>
      </c>
      <c r="G86" s="58">
        <f>B$50</f>
        <v>0.0</v>
      </c>
      <c r="H86" s="234">
        <f>B$44</f>
        <v>0.000723486729071478</v>
      </c>
      <c r="I86" s="234">
        <f>B$45</f>
        <v>0.0053405985801631</v>
      </c>
      <c r="J86" s="234">
        <f>B$46</f>
        <v>0.00281969261228521</v>
      </c>
      <c r="K86" s="234">
        <f>B$47</f>
        <v>0.0106955371875243</v>
      </c>
      <c r="L86" s="234">
        <f>B$48</f>
        <v>0.0155049347522624</v>
      </c>
    </row>
    <row r="87">
      <c r="A87" s="3" t="inlineStr">
        <is>
          <t>atp</t>
        </is>
      </c>
      <c r="B87" s="3" t="inlineStr">
        <is>
          <t>Air transport</t>
        </is>
      </c>
      <c r="C87" s="3" t="inlineStr">
        <is>
          <t>avi</t>
        </is>
      </c>
      <c r="D87" s="202">
        <f>C$43</f>
        <v>1443.56756594916</v>
      </c>
      <c r="E87" s="202">
        <f>C$42</f>
        <v>1499.29972748746</v>
      </c>
      <c r="F87" s="202">
        <f>C$49</f>
        <v>3743.59820370452</v>
      </c>
      <c r="G87" s="58">
        <f>C$50</f>
        <v>0.0</v>
      </c>
      <c r="H87" s="234">
        <f>C$44</f>
        <v>0.00397825729531387</v>
      </c>
      <c r="I87" s="234">
        <f>C$45</f>
        <v>0.00251007283297355</v>
      </c>
      <c r="J87" s="234">
        <f>C$46</f>
        <v>0.00972707549236562</v>
      </c>
      <c r="K87" s="234">
        <f>C$47</f>
        <v>0.222697251784159</v>
      </c>
      <c r="L87" s="234">
        <f>C$48</f>
        <v>0.310145781343056</v>
      </c>
    </row>
    <row r="88">
      <c r="A88" s="3" t="inlineStr">
        <is>
          <t>b_t</t>
        </is>
      </c>
      <c r="B88" s="3" t="inlineStr">
        <is>
          <t>Beverages &amp; Tobacco</t>
        </is>
      </c>
      <c r="C88" s="3" t="inlineStr">
        <is>
          <t>foo</t>
        </is>
      </c>
      <c r="D88" s="202">
        <f>D$43</f>
        <v>10944.0505691902</v>
      </c>
      <c r="E88" s="202">
        <f>D$42</f>
        <v>278.025952061282</v>
      </c>
      <c r="F88" s="202">
        <f>D$49</f>
        <v>12005.1619527205</v>
      </c>
      <c r="G88" s="58">
        <f>D$50</f>
        <v>0.0</v>
      </c>
      <c r="H88" s="234">
        <f>D$44</f>
        <v>0.00149832912174611</v>
      </c>
      <c r="I88" s="234">
        <f>D$45</f>
        <v>0.00178912958497562</v>
      </c>
      <c r="J88" s="234">
        <f>D$46</f>
        <v>0.00230701962839435</v>
      </c>
      <c r="K88" s="234">
        <f>D$47</f>
        <v>0.0112141862111815</v>
      </c>
      <c r="L88" s="234">
        <f>D$48</f>
        <v>0.017259134360627</v>
      </c>
    </row>
    <row r="89">
      <c r="A89" s="3" t="inlineStr">
        <is>
          <t>bph</t>
        </is>
      </c>
      <c r="B89" s="3" t="inlineStr">
        <is>
          <t>Pharmaceuticals</t>
        </is>
      </c>
      <c r="C89" s="3" t="inlineStr">
        <is>
          <t>mch</t>
        </is>
      </c>
      <c r="D89" s="202">
        <f>E$43</f>
        <v>1438.16590027883</v>
      </c>
      <c r="E89" s="202">
        <f>E$42</f>
        <v>404.023769206125</v>
      </c>
      <c r="F89" s="202">
        <f>E$49</f>
        <v>2928.53164784511</v>
      </c>
      <c r="G89" s="58">
        <f>E$50</f>
        <v>0.0</v>
      </c>
      <c r="H89" s="234">
        <f>E$44</f>
        <v>0.00239619075701408</v>
      </c>
      <c r="I89" s="234">
        <f>E$45</f>
        <v>0.00354861170781153</v>
      </c>
      <c r="J89" s="234">
        <f>E$46</f>
        <v>0.0204389436624927</v>
      </c>
      <c r="K89" s="234">
        <f>E$47</f>
        <v>0.0265076698797824</v>
      </c>
      <c r="L89" s="234">
        <f>E$48</f>
        <v>0.0399583279796415</v>
      </c>
    </row>
    <row r="90">
      <c r="A90" s="3" t="inlineStr">
        <is>
          <t>c_b</t>
        </is>
      </c>
      <c r="B90" s="3" t="inlineStr">
        <is>
          <t>Cane &amp; Beet</t>
        </is>
      </c>
      <c r="C90" s="3" t="inlineStr">
        <is>
          <t>foo</t>
        </is>
      </c>
      <c r="D90" s="202">
        <f>F$43</f>
        <v>1310.5595802392</v>
      </c>
      <c r="E90" s="202">
        <f>F$42</f>
        <v>7.35479782908523</v>
      </c>
      <c r="F90" s="202">
        <f>F$49</f>
        <v>2668.77137679023</v>
      </c>
      <c r="G90" s="58">
        <f>F$50</f>
        <v>0.0</v>
      </c>
      <c r="H90" s="234">
        <f>F$44</f>
        <v>0.000995784327430148</v>
      </c>
      <c r="I90" s="234">
        <f>F$45</f>
        <v>0.00197253093085185</v>
      </c>
      <c r="J90" s="234">
        <f>F$46</f>
        <v>0.00346306365389957</v>
      </c>
      <c r="K90" s="234">
        <f>F$47</f>
        <v>0.0341336025349338</v>
      </c>
      <c r="L90" s="234">
        <f>F$48</f>
        <v>0.0476265476994172</v>
      </c>
    </row>
    <row r="91">
      <c r="A91" s="3" t="inlineStr">
        <is>
          <t>chm</t>
        </is>
      </c>
      <c r="B91" s="3" t="inlineStr">
        <is>
          <t>Chemicals</t>
        </is>
      </c>
      <c r="C91" s="3" t="inlineStr">
        <is>
          <t>mch</t>
        </is>
      </c>
      <c r="D91" s="202">
        <f>G$43</f>
        <v>3581.62983038133</v>
      </c>
      <c r="E91" s="202">
        <f>G$42</f>
        <v>3755.75029607815</v>
      </c>
      <c r="F91" s="202">
        <f>G$49</f>
        <v>11364.047462419</v>
      </c>
      <c r="G91" s="58">
        <f>G$50</f>
        <v>0.0</v>
      </c>
      <c r="H91" s="234">
        <f>G$44</f>
        <v>0.00541523749809975</v>
      </c>
      <c r="I91" s="234">
        <f>G$45</f>
        <v>0.0105672699275261</v>
      </c>
      <c r="J91" s="234">
        <f>G$46</f>
        <v>0.0353853507449608</v>
      </c>
      <c r="K91" s="234">
        <f>G$47</f>
        <v>0.136711703269024</v>
      </c>
      <c r="L91" s="234">
        <f>G$48</f>
        <v>0.197856373339138</v>
      </c>
    </row>
    <row r="92">
      <c r="A92" s="3" t="inlineStr">
        <is>
          <t>cmn</t>
        </is>
      </c>
      <c r="B92" s="3" t="inlineStr">
        <is>
          <t>Telecomms</t>
        </is>
      </c>
      <c r="C92" s="3" t="inlineStr">
        <is>
          <t>srv</t>
        </is>
      </c>
      <c r="D92" s="202">
        <f>H$43</f>
        <v>19396.2694302428</v>
      </c>
      <c r="E92" s="202">
        <f>H$42</f>
        <v>1446.93204471657</v>
      </c>
      <c r="F92" s="202">
        <f>H$49</f>
        <v>26613.7729487535</v>
      </c>
      <c r="G92" s="58">
        <f>H$50</f>
        <v>0.0</v>
      </c>
      <c r="H92" s="234">
        <f>H$44</f>
        <v>0.000777415064297085</v>
      </c>
      <c r="I92" s="234">
        <f>H$45</f>
        <v>0.00145090221456182</v>
      </c>
      <c r="J92" s="234">
        <f>H$46</f>
        <v>0.00134864295936206</v>
      </c>
      <c r="K92" s="234">
        <f>H$47</f>
        <v>0.00754533161710084</v>
      </c>
      <c r="L92" s="234">
        <f>H$48</f>
        <v>0.0113863522737978</v>
      </c>
    </row>
    <row r="93">
      <c r="A93" s="3" t="inlineStr">
        <is>
          <t>cmt</t>
        </is>
      </c>
      <c r="B93" s="3" t="inlineStr">
        <is>
          <t>Cattle Meat</t>
        </is>
      </c>
      <c r="C93" s="3" t="inlineStr">
        <is>
          <t>foo</t>
        </is>
      </c>
      <c r="D93" s="202">
        <f>I$43</f>
        <v>2354.30046622809</v>
      </c>
      <c r="E93" s="202">
        <f>I$42</f>
        <v>67.8294550463426</v>
      </c>
      <c r="F93" s="202">
        <f>I$49</f>
        <v>3162.35195783624</v>
      </c>
      <c r="G93" s="58">
        <f>I$50</f>
        <v>0.0</v>
      </c>
      <c r="H93" s="234">
        <f>I$44</f>
        <v>0.000308506584273488</v>
      </c>
      <c r="I93" s="234">
        <f>I$45</f>
        <v>0.00148851045029614</v>
      </c>
      <c r="J93" s="234">
        <f>I$46</f>
        <v>0.00131392920713338</v>
      </c>
      <c r="K93" s="234">
        <f>I$47</f>
        <v>0.00643163072382741</v>
      </c>
      <c r="L93" s="234">
        <f>I$48</f>
        <v>0.0090609190504005</v>
      </c>
    </row>
    <row r="94">
      <c r="A94" s="3" t="inlineStr">
        <is>
          <t>cns</t>
        </is>
      </c>
      <c r="B94" s="3" t="inlineStr">
        <is>
          <t>Construction</t>
        </is>
      </c>
      <c r="C94" s="3" t="inlineStr">
        <is>
          <t>cst</t>
        </is>
      </c>
      <c r="D94" s="202">
        <f>J$43</f>
        <v>2698.01204459543</v>
      </c>
      <c r="E94" s="202">
        <f>J$42</f>
        <v>1087.63120655314</v>
      </c>
      <c r="F94" s="202">
        <f>J$49</f>
        <v>31639.6107965168</v>
      </c>
      <c r="G94" s="58">
        <f>J$50</f>
        <v>0.0</v>
      </c>
      <c r="H94" s="234">
        <f>J$44</f>
        <v>0.00504300729513811</v>
      </c>
      <c r="I94" s="234">
        <f>J$45</f>
        <v>0.00447554316316344</v>
      </c>
      <c r="J94" s="234">
        <f>J$46</f>
        <v>0.00644775567059032</v>
      </c>
      <c r="K94" s="234">
        <f>J$47</f>
        <v>0.0342689731089583</v>
      </c>
      <c r="L94" s="234">
        <f>J$48</f>
        <v>0.0537275591978862</v>
      </c>
    </row>
    <row r="95">
      <c r="A95" s="3" t="inlineStr">
        <is>
          <t>coa</t>
        </is>
      </c>
      <c r="B95" s="3" t="inlineStr">
        <is>
          <t>Coal</t>
        </is>
      </c>
      <c r="C95" s="3" t="inlineStr">
        <is>
          <t>foo</t>
        </is>
      </c>
      <c r="D95" s="202">
        <f>K$43</f>
        <v>6.72958958603117e-06</v>
      </c>
      <c r="E95" s="202">
        <f>K$42</f>
        <v>0.22883699254</v>
      </c>
      <c r="F95" s="202">
        <f>K$49</f>
        <v>0.364476011830743</v>
      </c>
      <c r="G95" s="58">
        <f>K$50</f>
        <v>1.0</v>
      </c>
      <c r="H95" s="234">
        <f>K$44</f>
        <v>1.05858650497857</v>
      </c>
      <c r="I95" s="234">
        <f>K$45</f>
        <v>0.00561745716612701</v>
      </c>
      <c r="J95" s="234">
        <f>K$46</f>
        <v>0.00573007191392898</v>
      </c>
      <c r="K95" s="234">
        <f>K$47</f>
        <v>0.0377679872591264</v>
      </c>
      <c r="L95" s="234">
        <f>K$48</f>
        <v>0.0540239741300362</v>
      </c>
    </row>
    <row r="96">
      <c r="A96" s="3" t="inlineStr">
        <is>
          <t>ctl</t>
        </is>
      </c>
      <c r="B96" s="3" t="inlineStr">
        <is>
          <t>Cattle</t>
        </is>
      </c>
      <c r="C96" s="3" t="inlineStr">
        <is>
          <t>foo</t>
        </is>
      </c>
      <c r="D96" s="202">
        <f>L$43</f>
        <v>1274.90802843333</v>
      </c>
      <c r="E96" s="202">
        <f>L$42</f>
        <v>9.94860504466285</v>
      </c>
      <c r="F96" s="202">
        <f>L$49</f>
        <v>1565.83426528876</v>
      </c>
      <c r="G96" s="58">
        <f>L$50</f>
        <v>0.0</v>
      </c>
      <c r="H96" s="234">
        <f>L$44</f>
        <v>0.000851120190662193</v>
      </c>
      <c r="I96" s="234">
        <f>L$45</f>
        <v>0.00183145150123089</v>
      </c>
      <c r="J96" s="234">
        <f>L$46</f>
        <v>0.00285934280773798</v>
      </c>
      <c r="K96" s="234">
        <f>L$47</f>
        <v>0.0274614000213885</v>
      </c>
      <c r="L96" s="234">
        <f>L$48</f>
        <v>0.0380991255316416</v>
      </c>
    </row>
    <row r="97">
      <c r="A97" s="3" t="inlineStr">
        <is>
          <t>dwe</t>
        </is>
      </c>
      <c r="B97" s="3" t="inlineStr">
        <is>
          <t>Housing rent</t>
        </is>
      </c>
      <c r="C97" s="3" t="inlineStr">
        <is>
          <t>srv</t>
        </is>
      </c>
      <c r="D97" s="202">
        <f>M$43</f>
        <v>14359.610352</v>
      </c>
      <c r="E97" s="202">
        <f>M$42</f>
        <v>2.82e-18</v>
      </c>
      <c r="F97" s="202">
        <f>M$49</f>
        <v>14959.5000094363</v>
      </c>
      <c r="G97" s="58">
        <f>M$50</f>
        <v>0.0</v>
      </c>
      <c r="H97" s="234">
        <f>M$44</f>
        <v>0.00032489583084908</v>
      </c>
      <c r="I97" s="234">
        <f>M$45</f>
        <v>0.000396724646028365</v>
      </c>
      <c r="J97" s="234">
        <f>M$46</f>
        <v>0.000561074173144626</v>
      </c>
      <c r="K97" s="234">
        <f>M$47</f>
        <v>0.00233970115091248</v>
      </c>
      <c r="L97" s="234">
        <f>M$48</f>
        <v>0.00367405733032075</v>
      </c>
    </row>
    <row r="98">
      <c r="A98" s="3" t="inlineStr">
        <is>
          <t>edu</t>
        </is>
      </c>
      <c r="B98" s="3" t="inlineStr">
        <is>
          <t>Education</t>
        </is>
      </c>
      <c r="C98" s="3" t="inlineStr">
        <is>
          <t>srv</t>
        </is>
      </c>
      <c r="D98" s="202">
        <f>N$43</f>
        <v>4753.35956326229</v>
      </c>
      <c r="E98" s="202">
        <f>N$42</f>
        <v>525.368615999848</v>
      </c>
      <c r="F98" s="202">
        <f>N$49</f>
        <v>14311.580798484</v>
      </c>
      <c r="G98" s="58">
        <f>N$50</f>
        <v>0.0</v>
      </c>
      <c r="H98" s="234">
        <f>N$44</f>
        <v>0.0010548731916222</v>
      </c>
      <c r="I98" s="234">
        <f>N$45</f>
        <v>0.00587280050672041</v>
      </c>
      <c r="J98" s="234">
        <f>N$46</f>
        <v>0.00370299432883559</v>
      </c>
      <c r="K98" s="234">
        <f>N$47</f>
        <v>0.0161867967435026</v>
      </c>
      <c r="L98" s="234">
        <f>N$48</f>
        <v>0.0228941852544118</v>
      </c>
    </row>
    <row r="99">
      <c r="A99" s="3" t="inlineStr">
        <is>
          <t>eeq</t>
        </is>
      </c>
      <c r="B99" s="3" t="inlineStr">
        <is>
          <t>Electrical equipment</t>
        </is>
      </c>
      <c r="C99" s="3" t="inlineStr">
        <is>
          <t>mac</t>
        </is>
      </c>
      <c r="D99" s="202">
        <f>O$43</f>
        <v>25.02473877478</v>
      </c>
      <c r="E99" s="202">
        <f>O$42</f>
        <v>1535.78221044598</v>
      </c>
      <c r="F99" s="202">
        <f>O$49</f>
        <v>1724.96486394972</v>
      </c>
      <c r="G99" s="58">
        <f>O$50</f>
        <v>0.0</v>
      </c>
      <c r="H99" s="234">
        <f>O$44</f>
        <v>0.00632070715667421</v>
      </c>
      <c r="I99" s="234">
        <f>O$45</f>
        <v>0.0080513134938344</v>
      </c>
      <c r="J99" s="234">
        <f>O$46</f>
        <v>0.00831824955167802</v>
      </c>
      <c r="K99" s="234">
        <f>O$47</f>
        <v>0.0361274466360235</v>
      </c>
      <c r="L99" s="234">
        <f>O$48</f>
        <v>0.0584821857980451</v>
      </c>
    </row>
    <row r="100">
      <c r="A100" s="3" t="inlineStr">
        <is>
          <t>ele</t>
        </is>
      </c>
      <c r="B100" s="3" t="inlineStr">
        <is>
          <t>Computer equipment</t>
        </is>
      </c>
      <c r="C100" s="3" t="inlineStr">
        <is>
          <t>mac</t>
        </is>
      </c>
      <c r="D100" s="202">
        <f>P$43</f>
        <v>2622.80693833883</v>
      </c>
      <c r="E100" s="202">
        <f>P$42</f>
        <v>914.470230931092</v>
      </c>
      <c r="F100" s="202">
        <f>P$49</f>
        <v>7160.66023344278</v>
      </c>
      <c r="G100" s="58">
        <f>P$50</f>
        <v>0.0</v>
      </c>
      <c r="H100" s="234">
        <f>P$44</f>
        <v>0.00392738156583487</v>
      </c>
      <c r="I100" s="234">
        <f>P$45</f>
        <v>0.0107976331145341</v>
      </c>
      <c r="J100" s="234">
        <f>P$46</f>
        <v>0.00780582663882542</v>
      </c>
      <c r="K100" s="234">
        <f>P$47</f>
        <v>0.0292981369646088</v>
      </c>
      <c r="L100" s="234">
        <f>P$48</f>
        <v>0.0454595941932638</v>
      </c>
    </row>
    <row r="101">
      <c r="A101" s="3" t="inlineStr">
        <is>
          <t>ely</t>
        </is>
      </c>
      <c r="B101" s="3" t="inlineStr">
        <is>
          <t>Electricity supply</t>
        </is>
      </c>
      <c r="C101" s="3" t="inlineStr">
        <is>
          <t>pow</t>
        </is>
      </c>
      <c r="D101" s="202">
        <f>Q$43</f>
        <v>4571.9641803464</v>
      </c>
      <c r="E101" s="202">
        <f>Q$42</f>
        <v>32.420408218915</v>
      </c>
      <c r="F101" s="202">
        <f>Q$49</f>
        <v>11086.6315280631</v>
      </c>
      <c r="G101" s="58">
        <f>Q$50</f>
        <v>1.0</v>
      </c>
      <c r="H101" s="234">
        <f>Q$44</f>
        <v>0.00477434122645987</v>
      </c>
      <c r="I101" s="234">
        <f>Q$45</f>
        <v>1.00674421498411</v>
      </c>
      <c r="J101" s="234">
        <f>Q$46</f>
        <v>0.334214554378925</v>
      </c>
      <c r="K101" s="234">
        <f>Q$47</f>
        <v>0.466652413692541</v>
      </c>
      <c r="L101" s="234">
        <f>Q$48</f>
        <v>0.589788113088845</v>
      </c>
    </row>
    <row r="102">
      <c r="A102" s="3" t="inlineStr">
        <is>
          <t>fmp</t>
        </is>
      </c>
      <c r="B102" s="3" t="inlineStr">
        <is>
          <t>Fabricated metals</t>
        </is>
      </c>
      <c r="C102" s="3" t="inlineStr">
        <is>
          <t>mac</t>
        </is>
      </c>
      <c r="D102" s="202">
        <f>R$43</f>
        <v>633.45705503211</v>
      </c>
      <c r="E102" s="202">
        <f>R$42</f>
        <v>368.591672059333</v>
      </c>
      <c r="F102" s="202">
        <f>R$49</f>
        <v>7618.00287502288</v>
      </c>
      <c r="G102" s="58">
        <f>R$50</f>
        <v>0.0</v>
      </c>
      <c r="H102" s="234">
        <f>R$44</f>
        <v>0.00693053568082318</v>
      </c>
      <c r="I102" s="234">
        <f>R$45</f>
        <v>0.00692409002443715</v>
      </c>
      <c r="J102" s="234">
        <f>R$46</f>
        <v>0.0114715692316955</v>
      </c>
      <c r="K102" s="234">
        <f>R$47</f>
        <v>0.0495657237185948</v>
      </c>
      <c r="L102" s="234">
        <f>R$48</f>
        <v>0.0788756230343212</v>
      </c>
    </row>
    <row r="103">
      <c r="A103" s="3" t="inlineStr">
        <is>
          <t>frs</t>
        </is>
      </c>
      <c r="B103" s="3" t="inlineStr">
        <is>
          <t>Forestry</t>
        </is>
      </c>
      <c r="C103" s="3" t="inlineStr">
        <is>
          <t>foo</t>
        </is>
      </c>
      <c r="D103" s="202">
        <f>S$43</f>
        <v>1.858994496159</v>
      </c>
      <c r="E103" s="202">
        <f>S$42</f>
        <v>3.72713376484609</v>
      </c>
      <c r="F103" s="202">
        <f>S$49</f>
        <v>7.4169985019277</v>
      </c>
      <c r="G103" s="58">
        <f>S$50</f>
        <v>0.0</v>
      </c>
      <c r="H103" s="234">
        <f>S$44</f>
        <v>0.00182193560090233</v>
      </c>
      <c r="I103" s="234">
        <f>S$45</f>
        <v>0.00318025775940891</v>
      </c>
      <c r="J103" s="234">
        <f>S$46</f>
        <v>0.00319402161366975</v>
      </c>
      <c r="K103" s="234">
        <f>S$47</f>
        <v>0.0425493170116134</v>
      </c>
      <c r="L103" s="234">
        <f>S$48</f>
        <v>0.059573059227029</v>
      </c>
    </row>
    <row r="104">
      <c r="A104" s="3" t="inlineStr">
        <is>
          <t>fsh</t>
        </is>
      </c>
      <c r="B104" s="3" t="inlineStr">
        <is>
          <t>Fishing</t>
        </is>
      </c>
      <c r="C104" s="3" t="inlineStr">
        <is>
          <t>foo</t>
        </is>
      </c>
      <c r="D104" s="202">
        <f>T$43</f>
        <v>3766.22694179692</v>
      </c>
      <c r="E104" s="202">
        <f>T$42</f>
        <v>111.258224809023</v>
      </c>
      <c r="F104" s="202">
        <f>T$49</f>
        <v>5063.94060749023</v>
      </c>
      <c r="G104" s="58">
        <f>T$50</f>
        <v>0.0</v>
      </c>
      <c r="H104" s="234">
        <f>T$44</f>
        <v>0.000637980611798162</v>
      </c>
      <c r="I104" s="234">
        <f>T$45</f>
        <v>0.00541079546053829</v>
      </c>
      <c r="J104" s="234">
        <f>T$46</f>
        <v>0.00318646220589443</v>
      </c>
      <c r="K104" s="234">
        <f>T$47</f>
        <v>0.0212697417196848</v>
      </c>
      <c r="L104" s="234">
        <f>T$48</f>
        <v>0.0284820120622573</v>
      </c>
    </row>
    <row r="105">
      <c r="A105" s="3" t="inlineStr">
        <is>
          <t>gro</t>
        </is>
      </c>
      <c r="B105" s="3" t="inlineStr">
        <is>
          <t>Other grains</t>
        </is>
      </c>
      <c r="C105" s="3" t="inlineStr">
        <is>
          <t>foo</t>
        </is>
      </c>
      <c r="D105" s="202">
        <f>U$43</f>
        <v>2195.13105611959</v>
      </c>
      <c r="E105" s="202">
        <f>U$42</f>
        <v>17.0008454699181</v>
      </c>
      <c r="F105" s="202">
        <f>U$49</f>
        <v>5621.02750804916</v>
      </c>
      <c r="G105" s="58">
        <f>U$50</f>
        <v>0.0</v>
      </c>
      <c r="H105" s="234">
        <f>U$44</f>
        <v>0.000868413374794244</v>
      </c>
      <c r="I105" s="234">
        <f>U$45</f>
        <v>0.0018359855438289</v>
      </c>
      <c r="J105" s="234">
        <f>U$46</f>
        <v>0.00317953708279652</v>
      </c>
      <c r="K105" s="234">
        <f>U$47</f>
        <v>0.0317204831990698</v>
      </c>
      <c r="L105" s="234">
        <f>U$48</f>
        <v>0.0436335607465496</v>
      </c>
    </row>
    <row r="106">
      <c r="A106" s="3" t="inlineStr">
        <is>
          <t>hht</t>
        </is>
      </c>
      <c r="B106" s="3" t="inlineStr">
        <is>
          <t>Human health &amp; social work</t>
        </is>
      </c>
      <c r="C106" s="3" t="inlineStr">
        <is>
          <t>srv</t>
        </is>
      </c>
      <c r="D106" s="202">
        <f>V$43</f>
        <v>6261.37751253199</v>
      </c>
      <c r="E106" s="202">
        <f>V$42</f>
        <v>353.057356360499</v>
      </c>
      <c r="F106" s="202">
        <f>V$49</f>
        <v>23295.4212674957</v>
      </c>
      <c r="G106" s="58">
        <f>V$50</f>
        <v>0.0</v>
      </c>
      <c r="H106" s="234">
        <f>V$44</f>
        <v>0.00193671801944339</v>
      </c>
      <c r="I106" s="234">
        <f>V$45</f>
        <v>0.00436397155207421</v>
      </c>
      <c r="J106" s="234">
        <f>V$46</f>
        <v>0.00502664450152384</v>
      </c>
      <c r="K106" s="234">
        <f>V$47</f>
        <v>0.020332069680456</v>
      </c>
      <c r="L106" s="234">
        <f>V$48</f>
        <v>0.0303057866837537</v>
      </c>
    </row>
    <row r="107">
      <c r="A107" s="3" t="inlineStr">
        <is>
          <t>i_s</t>
        </is>
      </c>
      <c r="B107" s="3" t="inlineStr">
        <is>
          <t>Iron &amp; Steel</t>
        </is>
      </c>
      <c r="C107" s="3" t="inlineStr">
        <is>
          <t>irn</t>
        </is>
      </c>
      <c r="D107" s="202">
        <f>W$43</f>
        <v>428.14566144443</v>
      </c>
      <c r="E107" s="202">
        <f>W$42</f>
        <v>904.093607787594</v>
      </c>
      <c r="F107" s="202">
        <f>W$49</f>
        <v>3308.99476099734</v>
      </c>
      <c r="G107" s="58">
        <f>W$50</f>
        <v>0.0</v>
      </c>
      <c r="H107" s="234">
        <f>W$44</f>
        <v>0.00898330417545803</v>
      </c>
      <c r="I107" s="234">
        <f>W$45</f>
        <v>0.0221644164968166</v>
      </c>
      <c r="J107" s="234">
        <f>W$46</f>
        <v>0.0225682837953831</v>
      </c>
      <c r="K107" s="234">
        <f>W$47</f>
        <v>0.09001654321035</v>
      </c>
      <c r="L107" s="234">
        <f>W$48</f>
        <v>0.132097519128475</v>
      </c>
    </row>
    <row r="108">
      <c r="A108" s="3" t="inlineStr">
        <is>
          <t>ins</t>
        </is>
      </c>
      <c r="B108" s="3" t="inlineStr">
        <is>
          <t>Insurance</t>
        </is>
      </c>
      <c r="C108" s="3" t="inlineStr">
        <is>
          <t>srv</t>
        </is>
      </c>
      <c r="D108" s="202">
        <f>X$43</f>
        <v>4803.40091449536</v>
      </c>
      <c r="E108" s="202">
        <f>X$42</f>
        <v>264.439904396602</v>
      </c>
      <c r="F108" s="202">
        <f>X$49</f>
        <v>6078.97297878597</v>
      </c>
      <c r="G108" s="58">
        <f>X$50</f>
        <v>0.0</v>
      </c>
      <c r="H108" s="234">
        <f>X$44</f>
        <v>0.000440950818022484</v>
      </c>
      <c r="I108" s="234">
        <f>X$45</f>
        <v>0.00137912459893987</v>
      </c>
      <c r="J108" s="234">
        <f>X$46</f>
        <v>0.00106516453666648</v>
      </c>
      <c r="K108" s="234">
        <f>X$47</f>
        <v>0.00899785149106314</v>
      </c>
      <c r="L108" s="234">
        <f>X$48</f>
        <v>0.0131112605987121</v>
      </c>
    </row>
    <row r="109">
      <c r="A109" s="3" t="inlineStr">
        <is>
          <t>lea</t>
        </is>
      </c>
      <c r="B109" s="3" t="inlineStr">
        <is>
          <t>Leather</t>
        </is>
      </c>
      <c r="C109" s="3" t="inlineStr">
        <is>
          <t>omn</t>
        </is>
      </c>
      <c r="D109" s="202">
        <f>Y$43</f>
        <v>143.275472820164</v>
      </c>
      <c r="E109" s="202">
        <f>Y$42</f>
        <v>231.997841436242</v>
      </c>
      <c r="F109" s="202">
        <f>Y$49</f>
        <v>1480.43335103131</v>
      </c>
      <c r="G109" s="58">
        <f>Y$50</f>
        <v>0.0</v>
      </c>
      <c r="H109" s="234">
        <f>Y$44</f>
        <v>0.00253695760585518</v>
      </c>
      <c r="I109" s="234">
        <f>Y$45</f>
        <v>0.00286077361472647</v>
      </c>
      <c r="J109" s="234">
        <f>Y$46</f>
        <v>0.00431645748674885</v>
      </c>
      <c r="K109" s="234">
        <f>Y$47</f>
        <v>0.0231000688041314</v>
      </c>
      <c r="L109" s="234">
        <f>Y$48</f>
        <v>0.0352029833062089</v>
      </c>
    </row>
    <row r="110">
      <c r="A110" s="3" t="inlineStr">
        <is>
          <t>lum</t>
        </is>
      </c>
      <c r="B110" s="3" t="inlineStr">
        <is>
          <t>Lumber</t>
        </is>
      </c>
      <c r="C110" s="3" t="inlineStr">
        <is>
          <t>foo</t>
        </is>
      </c>
      <c r="D110" s="202">
        <f>Z$43</f>
        <v>4349.25126105109</v>
      </c>
      <c r="E110" s="202">
        <f>Z$42</f>
        <v>182.564919598335</v>
      </c>
      <c r="F110" s="202">
        <f>Z$49</f>
        <v>5784.92057713017</v>
      </c>
      <c r="G110" s="58">
        <f>Z$50</f>
        <v>0.0</v>
      </c>
      <c r="H110" s="234">
        <f>Z$44</f>
        <v>0.00344453578329355</v>
      </c>
      <c r="I110" s="234">
        <f>Z$45</f>
        <v>0.00423123294599251</v>
      </c>
      <c r="J110" s="234">
        <f>Z$46</f>
        <v>0.00576881877028261</v>
      </c>
      <c r="K110" s="234">
        <f>Z$47</f>
        <v>0.034408106538954</v>
      </c>
      <c r="L110" s="234">
        <f>Z$48</f>
        <v>0.053078226649894</v>
      </c>
    </row>
    <row r="111">
      <c r="A111" s="3" t="inlineStr">
        <is>
          <t>mil</t>
        </is>
      </c>
      <c r="B111" s="3" t="inlineStr">
        <is>
          <t>Dairy</t>
        </is>
      </c>
      <c r="C111" s="3" t="inlineStr">
        <is>
          <t>foo</t>
        </is>
      </c>
      <c r="D111" s="202">
        <f>AA$43</f>
        <v>6126.30103646739</v>
      </c>
      <c r="E111" s="202">
        <f>AA$42</f>
        <v>483.619398031315</v>
      </c>
      <c r="F111" s="202">
        <f>AA$49</f>
        <v>8368.45288945174</v>
      </c>
      <c r="G111" s="58">
        <f>AA$50</f>
        <v>0.0</v>
      </c>
      <c r="H111" s="234">
        <f>AA$44</f>
        <v>0.00068393880421176</v>
      </c>
      <c r="I111" s="234">
        <f>AA$45</f>
        <v>0.00169536472714972</v>
      </c>
      <c r="J111" s="234">
        <f>AA$46</f>
        <v>0.0020650559722329</v>
      </c>
      <c r="K111" s="234">
        <f>AA$47</f>
        <v>0.0116997474212412</v>
      </c>
      <c r="L111" s="234">
        <f>AA$48</f>
        <v>0.0170849068351908</v>
      </c>
    </row>
    <row r="112">
      <c r="A112" s="3" t="inlineStr">
        <is>
          <t>mvh</t>
        </is>
      </c>
      <c r="B112" s="3" t="inlineStr">
        <is>
          <t>Motor vehicles</t>
        </is>
      </c>
      <c r="C112" s="3" t="inlineStr">
        <is>
          <t>mac</t>
        </is>
      </c>
      <c r="D112" s="202">
        <f>AB$43</f>
        <v>4083.52369454838</v>
      </c>
      <c r="E112" s="202">
        <f>AB$42</f>
        <v>277.725998833527</v>
      </c>
      <c r="F112" s="202">
        <f>AB$49</f>
        <v>6462.82929327509</v>
      </c>
      <c r="G112" s="58">
        <f>AB$50</f>
        <v>0.0</v>
      </c>
      <c r="H112" s="234">
        <f>AB$44</f>
        <v>0.00549747878936842</v>
      </c>
      <c r="I112" s="234">
        <f>AB$45</f>
        <v>0.00621839216564152</v>
      </c>
      <c r="J112" s="234">
        <f>AB$46</f>
        <v>0.00703086261973187</v>
      </c>
      <c r="K112" s="234">
        <f>AB$47</f>
        <v>0.0311354442357618</v>
      </c>
      <c r="L112" s="234">
        <f>AB$48</f>
        <v>0.0495243680747139</v>
      </c>
    </row>
    <row r="113">
      <c r="A113" s="3" t="inlineStr">
        <is>
          <t>nfm</t>
        </is>
      </c>
      <c r="B113" s="3" t="inlineStr">
        <is>
          <t>Non-Ferrous Metals</t>
        </is>
      </c>
      <c r="C113" s="3" t="inlineStr">
        <is>
          <t>nfm</t>
        </is>
      </c>
      <c r="D113" s="202">
        <f>AC$43</f>
        <v>654.29013332516</v>
      </c>
      <c r="E113" s="202">
        <f>AC$42</f>
        <v>1675.25830161587</v>
      </c>
      <c r="F113" s="202">
        <f>AC$49</f>
        <v>5741.43887148851</v>
      </c>
      <c r="G113" s="58">
        <f>AC$50</f>
        <v>0.0</v>
      </c>
      <c r="H113" s="234">
        <f>AC$44</f>
        <v>0.0107772898042735</v>
      </c>
      <c r="I113" s="234">
        <f>AC$45</f>
        <v>0.0137661555074806</v>
      </c>
      <c r="J113" s="234">
        <f>AC$46</f>
        <v>0.0143150118439924</v>
      </c>
      <c r="K113" s="234">
        <f>AC$47</f>
        <v>0.0600831873398946</v>
      </c>
      <c r="L113" s="234">
        <f>AC$48</f>
        <v>0.101653648705323</v>
      </c>
    </row>
    <row r="114">
      <c r="A114" s="3" t="inlineStr">
        <is>
          <t>nga</t>
        </is>
      </c>
      <c r="B114" s="3" t="inlineStr">
        <is>
          <t>Natural gas</t>
        </is>
      </c>
      <c r="C114" s="3" t="inlineStr">
        <is>
          <t>pow</t>
        </is>
      </c>
      <c r="D114" s="202">
        <f>AD$43</f>
        <v>147.52338591319</v>
      </c>
      <c r="E114" s="202">
        <f>AD$42</f>
        <v>1025.43787996319</v>
      </c>
      <c r="F114" s="202">
        <f>AD$49</f>
        <v>4811.41987183032</v>
      </c>
      <c r="G114" s="58">
        <f>AD$50</f>
        <v>1.0</v>
      </c>
      <c r="H114" s="234">
        <f>AD$44</f>
        <v>0.00191421576214889</v>
      </c>
      <c r="I114" s="234">
        <f>AD$45</f>
        <v>0.000441826366854551</v>
      </c>
      <c r="J114" s="234">
        <f>AD$46</f>
        <v>1.05378162090448</v>
      </c>
      <c r="K114" s="234">
        <f>AD$47</f>
        <v>0.0371639026388107</v>
      </c>
      <c r="L114" s="234">
        <f>AD$48</f>
        <v>0.0453277265269219</v>
      </c>
    </row>
    <row r="115">
      <c r="A115" s="3" t="inlineStr">
        <is>
          <t>nmm</t>
        </is>
      </c>
      <c r="B115" s="3" t="inlineStr">
        <is>
          <t>Non-metallic minerals</t>
        </is>
      </c>
      <c r="C115" s="3" t="inlineStr">
        <is>
          <t>cem</t>
        </is>
      </c>
      <c r="D115" s="202">
        <f>AE$43</f>
        <v>4072.76052458125</v>
      </c>
      <c r="E115" s="202">
        <f>AE$42</f>
        <v>1401.82496429157</v>
      </c>
      <c r="F115" s="202">
        <f>AE$49</f>
        <v>12249.7297172347</v>
      </c>
      <c r="G115" s="58">
        <f>AE$50</f>
        <v>0.0</v>
      </c>
      <c r="H115" s="234">
        <f>AE$44</f>
        <v>0.00220365300893285</v>
      </c>
      <c r="I115" s="234">
        <f>AE$45</f>
        <v>0.00478427472862505</v>
      </c>
      <c r="J115" s="234">
        <f>AE$46</f>
        <v>0.00738926848653442</v>
      </c>
      <c r="K115" s="234">
        <f>AE$47</f>
        <v>0.0407308321410655</v>
      </c>
      <c r="L115" s="234">
        <f>AE$48</f>
        <v>0.0585562279882097</v>
      </c>
    </row>
    <row r="116">
      <c r="A116" s="3" t="inlineStr">
        <is>
          <t>oap</t>
        </is>
      </c>
      <c r="B116" s="3" t="inlineStr">
        <is>
          <t>Other Animal Products</t>
        </is>
      </c>
      <c r="C116" s="3" t="inlineStr">
        <is>
          <t>foo</t>
        </is>
      </c>
      <c r="D116" s="202">
        <f>AF$43</f>
        <v>1381.43194438154</v>
      </c>
      <c r="E116" s="202">
        <f>AF$42</f>
        <v>41.3573149020425</v>
      </c>
      <c r="F116" s="202">
        <f>AF$49</f>
        <v>1514.50301444526</v>
      </c>
      <c r="G116" s="58">
        <f>AF$50</f>
        <v>0.0</v>
      </c>
      <c r="H116" s="234">
        <f>AF$44</f>
        <v>0.000979911837474416</v>
      </c>
      <c r="I116" s="234">
        <f>AF$45</f>
        <v>0.00191371536915629</v>
      </c>
      <c r="J116" s="234">
        <f>AF$46</f>
        <v>0.00308267763004466</v>
      </c>
      <c r="K116" s="234">
        <f>AF$47</f>
        <v>0.0282502947036171</v>
      </c>
      <c r="L116" s="234">
        <f>AF$48</f>
        <v>0.0395271598595529</v>
      </c>
    </row>
    <row r="117">
      <c r="A117" s="3" t="inlineStr">
        <is>
          <t>obs</t>
        </is>
      </c>
      <c r="B117" s="3" t="inlineStr">
        <is>
          <t>Other Business Services</t>
        </is>
      </c>
      <c r="C117" s="3" t="inlineStr">
        <is>
          <t>srv</t>
        </is>
      </c>
      <c r="D117" s="202">
        <f>AG$43</f>
        <v>617.536900944971</v>
      </c>
      <c r="E117" s="202">
        <f>AG$42</f>
        <v>1407.89327985787</v>
      </c>
      <c r="F117" s="202">
        <f>AG$49</f>
        <v>10050.3583332992</v>
      </c>
      <c r="G117" s="58">
        <f>AG$50</f>
        <v>0.0</v>
      </c>
      <c r="H117" s="234">
        <f>AG$44</f>
        <v>0.00107273069530607</v>
      </c>
      <c r="I117" s="234">
        <f>AG$45</f>
        <v>0.00206762822529075</v>
      </c>
      <c r="J117" s="234">
        <f>AG$46</f>
        <v>0.00191704672490001</v>
      </c>
      <c r="K117" s="234">
        <f>AG$47</f>
        <v>0.0136022493350944</v>
      </c>
      <c r="L117" s="234">
        <f>AG$48</f>
        <v>0.0203095536554996</v>
      </c>
    </row>
    <row r="118">
      <c r="A118" s="3" t="inlineStr">
        <is>
          <t>ocr</t>
        </is>
      </c>
      <c r="B118" s="3" t="inlineStr">
        <is>
          <t>Other Crops</t>
        </is>
      </c>
      <c r="C118" s="3" t="inlineStr">
        <is>
          <t>foo</t>
        </is>
      </c>
      <c r="D118" s="202">
        <f>AH$43</f>
        <v>34.75941515621</v>
      </c>
      <c r="E118" s="202">
        <f>AH$42</f>
        <v>271.270922281125</v>
      </c>
      <c r="F118" s="202">
        <f>AH$49</f>
        <v>418.334220871955</v>
      </c>
      <c r="G118" s="58">
        <f>AH$50</f>
        <v>0.0</v>
      </c>
      <c r="H118" s="234">
        <f>AH$44</f>
        <v>0.000329257069803622</v>
      </c>
      <c r="I118" s="234">
        <f>AH$45</f>
        <v>0.000721982759140559</v>
      </c>
      <c r="J118" s="234">
        <f>AH$46</f>
        <v>0.00108777809003651</v>
      </c>
      <c r="K118" s="234">
        <f>AH$47</f>
        <v>0.010392889865034</v>
      </c>
      <c r="L118" s="234">
        <f>AH$48</f>
        <v>0.0143421766814367</v>
      </c>
    </row>
    <row r="119">
      <c r="A119" s="3" t="inlineStr">
        <is>
          <t>ofd</t>
        </is>
      </c>
      <c r="B119" s="3" t="inlineStr">
        <is>
          <t>Other Food</t>
        </is>
      </c>
      <c r="C119" s="3" t="inlineStr">
        <is>
          <t>foo</t>
        </is>
      </c>
      <c r="D119" s="202">
        <f>AI$43</f>
        <v>19937.9983142259</v>
      </c>
      <c r="E119" s="202">
        <f>AI$42</f>
        <v>1873.09656029045</v>
      </c>
      <c r="F119" s="202">
        <f>AI$49</f>
        <v>28747.2690491172</v>
      </c>
      <c r="G119" s="58">
        <f>AI$50</f>
        <v>0.0</v>
      </c>
      <c r="H119" s="234">
        <f>AI$44</f>
        <v>0.00224294177052631</v>
      </c>
      <c r="I119" s="234">
        <f>AI$45</f>
        <v>0.0031789179861689</v>
      </c>
      <c r="J119" s="234">
        <f>AI$46</f>
        <v>0.00533899682485737</v>
      </c>
      <c r="K119" s="234">
        <f>AI$47</f>
        <v>0.0350663850374647</v>
      </c>
      <c r="L119" s="234">
        <f>AI$48</f>
        <v>0.0522255075394264</v>
      </c>
    </row>
    <row r="120">
      <c r="A120" s="3" t="inlineStr">
        <is>
          <t>ofi</t>
        </is>
      </c>
      <c r="B120" s="3" t="inlineStr">
        <is>
          <t>Other financial intermediation</t>
        </is>
      </c>
      <c r="C120" s="3" t="inlineStr">
        <is>
          <t>srv</t>
        </is>
      </c>
      <c r="D120" s="202">
        <f>AJ$43</f>
        <v>6956.66054705475</v>
      </c>
      <c r="E120" s="202">
        <f>AJ$42</f>
        <v>315.272103173709</v>
      </c>
      <c r="F120" s="202">
        <f>AJ$49</f>
        <v>11962.10904049</v>
      </c>
      <c r="G120" s="58">
        <f>AJ$50</f>
        <v>0.0</v>
      </c>
      <c r="H120" s="234">
        <f>AJ$44</f>
        <v>0.000351134159602725</v>
      </c>
      <c r="I120" s="234">
        <f>AJ$45</f>
        <v>0.00151535738741394</v>
      </c>
      <c r="J120" s="234">
        <f>AJ$46</f>
        <v>0.000978456798183311</v>
      </c>
      <c r="K120" s="234">
        <f>AJ$47</f>
        <v>0.00666866651002091</v>
      </c>
      <c r="L120" s="234">
        <f>AJ$48</f>
        <v>0.00970058819319994</v>
      </c>
    </row>
    <row r="121">
      <c r="A121" s="3" t="inlineStr">
        <is>
          <t>oil</t>
        </is>
      </c>
      <c r="B121" s="3" t="inlineStr">
        <is>
          <t>Oil</t>
        </is>
      </c>
      <c r="C121" s="3" t="inlineStr">
        <is>
          <t>ftr</t>
        </is>
      </c>
      <c r="D121" s="202">
        <f>AK$43</f>
        <v>22.98052080897</v>
      </c>
      <c r="E121" s="202">
        <f>AK$42</f>
        <v>6617.26168673421</v>
      </c>
      <c r="F121" s="202">
        <f>AK$49</f>
        <v>17954.5374653309</v>
      </c>
      <c r="G121" s="58">
        <f>AK$50</f>
        <v>1.0</v>
      </c>
      <c r="H121" s="234">
        <f>AK$44</f>
        <v>0.000425157774701964</v>
      </c>
      <c r="I121" s="234">
        <f>AK$45</f>
        <v>0.000508710761389153</v>
      </c>
      <c r="J121" s="234">
        <f>AK$46</f>
        <v>0.00669882712103215</v>
      </c>
      <c r="K121" s="234">
        <f>AK$47</f>
        <v>1.00922627131105</v>
      </c>
      <c r="L121" s="234">
        <f>AK$48</f>
        <v>0.0122092525069807</v>
      </c>
    </row>
    <row r="122">
      <c r="A122" s="3" t="inlineStr">
        <is>
          <t>ome</t>
        </is>
      </c>
      <c r="B122" s="3" t="inlineStr">
        <is>
          <t>Machinery</t>
        </is>
      </c>
      <c r="C122" s="3" t="inlineStr">
        <is>
          <t>mac</t>
        </is>
      </c>
      <c r="D122" s="202">
        <f>AL$43</f>
        <v>66.746484617443</v>
      </c>
      <c r="E122" s="202">
        <f>AL$42</f>
        <v>199.900427744144</v>
      </c>
      <c r="F122" s="202">
        <f>AL$49</f>
        <v>704.6580456011</v>
      </c>
      <c r="G122" s="58">
        <f>AL$50</f>
        <v>0.0</v>
      </c>
      <c r="H122" s="234">
        <f>AL$44</f>
        <v>0.00738499852550274</v>
      </c>
      <c r="I122" s="234">
        <f>AL$45</f>
        <v>0.00808603618801699</v>
      </c>
      <c r="J122" s="234">
        <f>AL$46</f>
        <v>0.00790243756846742</v>
      </c>
      <c r="K122" s="234">
        <f>AL$47</f>
        <v>0.0332173842026137</v>
      </c>
      <c r="L122" s="234">
        <f>AL$48</f>
        <v>0.0568901682830709</v>
      </c>
    </row>
    <row r="123">
      <c r="A123" s="3" t="inlineStr">
        <is>
          <t>omf</t>
        </is>
      </c>
      <c r="B123" s="3" t="inlineStr">
        <is>
          <t>Other Manufacturing</t>
        </is>
      </c>
      <c r="C123" s="3" t="inlineStr">
        <is>
          <t>srv</t>
        </is>
      </c>
      <c r="D123" s="202">
        <f>AM$43</f>
        <v>241.4513984691</v>
      </c>
      <c r="E123" s="202">
        <f>AM$42</f>
        <v>361.165982377532</v>
      </c>
      <c r="F123" s="202">
        <f>AM$49</f>
        <v>2009.9945093015</v>
      </c>
      <c r="G123" s="58">
        <f>AM$50</f>
        <v>0.0</v>
      </c>
      <c r="H123" s="234">
        <f>AM$44</f>
        <v>0.00977873546362047</v>
      </c>
      <c r="I123" s="234">
        <f>AM$45</f>
        <v>0.0183722757621935</v>
      </c>
      <c r="J123" s="234">
        <f>AM$46</f>
        <v>0.0238231805882763</v>
      </c>
      <c r="K123" s="234">
        <f>AM$47</f>
        <v>0.0898016964281536</v>
      </c>
      <c r="L123" s="234">
        <f>AM$48</f>
        <v>0.141793925382003</v>
      </c>
    </row>
    <row r="124">
      <c r="A124" s="3" t="inlineStr">
        <is>
          <t>omt</t>
        </is>
      </c>
      <c r="B124" s="3" t="inlineStr">
        <is>
          <t>Other Meat</t>
        </is>
      </c>
      <c r="C124" s="3" t="inlineStr">
        <is>
          <t>foo</t>
        </is>
      </c>
      <c r="D124" s="202">
        <f>AN$43</f>
        <v>1061.438062644</v>
      </c>
      <c r="E124" s="202">
        <f>AN$42</f>
        <v>18.0511457668508</v>
      </c>
      <c r="F124" s="202">
        <f>AN$49</f>
        <v>1584.3147967698</v>
      </c>
      <c r="G124" s="58">
        <f>AN$50</f>
        <v>0.0</v>
      </c>
      <c r="H124" s="234">
        <f>AN$44</f>
        <v>0.000204883933153012</v>
      </c>
      <c r="I124" s="234">
        <f>AN$45</f>
        <v>0.000825492932474971</v>
      </c>
      <c r="J124" s="234">
        <f>AN$46</f>
        <v>0.000785547159686055</v>
      </c>
      <c r="K124" s="234">
        <f>AN$47</f>
        <v>0.00417265794475718</v>
      </c>
      <c r="L124" s="234">
        <f>AN$48</f>
        <v>0.00589820976697364</v>
      </c>
    </row>
    <row r="125">
      <c r="A125" s="3" t="inlineStr">
        <is>
          <t>osd</t>
        </is>
      </c>
      <c r="B125" s="3" t="inlineStr">
        <is>
          <t>Oil Seeds</t>
        </is>
      </c>
      <c r="C125" s="3" t="inlineStr">
        <is>
          <t>foo</t>
        </is>
      </c>
      <c r="D125" s="202">
        <f>AO$43</f>
        <v>1301.14957949276</v>
      </c>
      <c r="E125" s="202">
        <f>AO$42</f>
        <v>86.294523168781</v>
      </c>
      <c r="F125" s="202">
        <f>AO$49</f>
        <v>3327.92476444899</v>
      </c>
      <c r="G125" s="58">
        <f>AO$50</f>
        <v>0.0</v>
      </c>
      <c r="H125" s="234">
        <f>AO$44</f>
        <v>0.000603525885467187</v>
      </c>
      <c r="I125" s="234">
        <f>AO$45</f>
        <v>0.00132167792176624</v>
      </c>
      <c r="J125" s="234">
        <f>AO$46</f>
        <v>0.00217849727874758</v>
      </c>
      <c r="K125" s="234">
        <f>AO$47</f>
        <v>0.0215064286834857</v>
      </c>
      <c r="L125" s="234">
        <f>AO$48</f>
        <v>0.0295288945655001</v>
      </c>
    </row>
    <row r="126">
      <c r="A126" s="3" t="inlineStr">
        <is>
          <t>osg</t>
        </is>
      </c>
      <c r="B126" s="3" t="inlineStr">
        <is>
          <t>Government services</t>
        </is>
      </c>
      <c r="C126" s="3" t="inlineStr">
        <is>
          <t>srv</t>
        </is>
      </c>
      <c r="D126" s="202">
        <f>AP$43</f>
        <v>1807.73810099607</v>
      </c>
      <c r="E126" s="202">
        <f>AP$42</f>
        <v>195.073478805989</v>
      </c>
      <c r="F126" s="202">
        <f>AP$49</f>
        <v>17700.1430508588</v>
      </c>
      <c r="G126" s="58">
        <f>AP$50</f>
        <v>0.0</v>
      </c>
      <c r="H126" s="234">
        <f>AP$44</f>
        <v>0.00198274470028134</v>
      </c>
      <c r="I126" s="234">
        <f>AP$45</f>
        <v>0.00443911368850096</v>
      </c>
      <c r="J126" s="234">
        <f>AP$46</f>
        <v>0.00364893755665008</v>
      </c>
      <c r="K126" s="234">
        <f>AP$47</f>
        <v>0.0197357551196909</v>
      </c>
      <c r="L126" s="234">
        <f>AP$48</f>
        <v>0.0290423221495558</v>
      </c>
    </row>
    <row r="127">
      <c r="A127" s="3" t="inlineStr">
        <is>
          <t>otn</t>
        </is>
      </c>
      <c r="B127" s="3" t="inlineStr">
        <is>
          <t>Other transport equipment</t>
        </is>
      </c>
      <c r="C127" s="3" t="inlineStr">
        <is>
          <t>mac</t>
        </is>
      </c>
      <c r="D127" s="202">
        <f>AQ$43</f>
        <v>624.513830013833</v>
      </c>
      <c r="E127" s="202">
        <f>AQ$42</f>
        <v>51.6506147363973</v>
      </c>
      <c r="F127" s="202">
        <f>AQ$49</f>
        <v>1701.63150719922</v>
      </c>
      <c r="G127" s="58">
        <f>AQ$50</f>
        <v>0.0</v>
      </c>
      <c r="H127" s="234">
        <f>AQ$44</f>
        <v>0.0054237828950749</v>
      </c>
      <c r="I127" s="234">
        <f>AQ$45</f>
        <v>0.00679949641534759</v>
      </c>
      <c r="J127" s="234">
        <f>AQ$46</f>
        <v>0.00691569510528019</v>
      </c>
      <c r="K127" s="234">
        <f>AQ$47</f>
        <v>0.0277851277201818</v>
      </c>
      <c r="L127" s="234">
        <f>AQ$48</f>
        <v>0.044931886122637</v>
      </c>
    </row>
    <row r="128">
      <c r="A128" s="3" t="inlineStr">
        <is>
          <t>otp</t>
        </is>
      </c>
      <c r="B128" s="3" t="inlineStr">
        <is>
          <t>Land transport</t>
        </is>
      </c>
      <c r="C128" s="3" t="inlineStr">
        <is>
          <t>nav</t>
        </is>
      </c>
      <c r="D128" s="202">
        <f>AR$43</f>
        <v>11191.6882322928</v>
      </c>
      <c r="E128" s="202">
        <f>AR$42</f>
        <v>8001.67511043327</v>
      </c>
      <c r="F128" s="202">
        <f>AR$49</f>
        <v>22624.9741981104</v>
      </c>
      <c r="G128" s="58">
        <f>AR$50</f>
        <v>0.0</v>
      </c>
      <c r="H128" s="234">
        <f>AR$44</f>
        <v>0.00292384983887647</v>
      </c>
      <c r="I128" s="234">
        <f>AR$45</f>
        <v>0.00254960688937018</v>
      </c>
      <c r="J128" s="234">
        <f>AR$46</f>
        <v>0.00772061170059618</v>
      </c>
      <c r="K128" s="234">
        <f>AR$47</f>
        <v>0.173386457854751</v>
      </c>
      <c r="L128" s="234">
        <f>AR$48</f>
        <v>0.228872616945174</v>
      </c>
    </row>
    <row r="129">
      <c r="A129" s="3" t="inlineStr">
        <is>
          <t>oxt</t>
        </is>
      </c>
      <c r="B129" s="3" t="inlineStr">
        <is>
          <t>Other Mining</t>
        </is>
      </c>
      <c r="C129" s="3" t="inlineStr">
        <is>
          <t>mch</t>
        </is>
      </c>
      <c r="D129" s="202">
        <f>AS$43</f>
        <v>222.618962422445</v>
      </c>
      <c r="E129" s="202">
        <f>AS$42</f>
        <v>683.185049354259</v>
      </c>
      <c r="F129" s="202">
        <f>AS$49</f>
        <v>1211.88543477432</v>
      </c>
      <c r="G129" s="58">
        <f>AS$50</f>
        <v>0.0</v>
      </c>
      <c r="H129" s="234">
        <f>AS$44</f>
        <v>0.00319711499791659</v>
      </c>
      <c r="I129" s="234">
        <f>AS$45</f>
        <v>0.0147930350362524</v>
      </c>
      <c r="J129" s="234">
        <f>AS$46</f>
        <v>0.0132053599914682</v>
      </c>
      <c r="K129" s="234">
        <f>AS$47</f>
        <v>0.153064071185822</v>
      </c>
      <c r="L129" s="234">
        <f>AS$48</f>
        <v>0.205561622463974</v>
      </c>
    </row>
    <row r="130">
      <c r="A130" s="3" t="inlineStr">
        <is>
          <t>p_c</t>
        </is>
      </c>
      <c r="B130" s="3" t="inlineStr">
        <is>
          <t>Petroleum &amp; Coke</t>
        </is>
      </c>
      <c r="C130" s="3" t="inlineStr">
        <is>
          <t>ftr</t>
        </is>
      </c>
      <c r="D130" s="202">
        <f>AT$43</f>
        <v>5410.58340982145</v>
      </c>
      <c r="E130" s="202">
        <f>AT$42</f>
        <v>2292.51170578502</v>
      </c>
      <c r="F130" s="202">
        <f>AT$49</f>
        <v>14972.5248107399</v>
      </c>
      <c r="G130" s="58">
        <f>AT$50</f>
        <v>1.0</v>
      </c>
      <c r="H130" s="234">
        <f>AT$44</f>
        <v>0.00453659880131827</v>
      </c>
      <c r="I130" s="234">
        <f>AT$45</f>
        <v>0.000643130604557073</v>
      </c>
      <c r="J130" s="234">
        <f>AT$46</f>
        <v>0.0113506647420324</v>
      </c>
      <c r="K130" s="234">
        <f>AT$47</f>
        <v>0.891363177216101</v>
      </c>
      <c r="L130" s="234">
        <f>AT$48</f>
        <v>1.0367226975543</v>
      </c>
    </row>
    <row r="131">
      <c r="A131" s="3" t="inlineStr">
        <is>
          <t>pcr</t>
        </is>
      </c>
      <c r="B131" s="3" t="inlineStr">
        <is>
          <t>Processed Rice</t>
        </is>
      </c>
      <c r="C131" s="3" t="inlineStr">
        <is>
          <t>foo</t>
        </is>
      </c>
      <c r="D131" s="202">
        <f>AU$43</f>
        <v>4385.82696826963</v>
      </c>
      <c r="E131" s="202">
        <f>AU$42</f>
        <v>80.8034358395082</v>
      </c>
      <c r="F131" s="202">
        <f>AU$49</f>
        <v>4793.79806814776</v>
      </c>
      <c r="G131" s="58">
        <f>AU$50</f>
        <v>0.0</v>
      </c>
      <c r="H131" s="234">
        <f>AU$44</f>
        <v>0.00119951900270512</v>
      </c>
      <c r="I131" s="234">
        <f>AU$45</f>
        <v>0.00204004172725758</v>
      </c>
      <c r="J131" s="234">
        <f>AU$46</f>
        <v>0.00340146934940344</v>
      </c>
      <c r="K131" s="234">
        <f>AU$47</f>
        <v>0.0279514302279785</v>
      </c>
      <c r="L131" s="234">
        <f>AU$48</f>
        <v>0.0402170324460762</v>
      </c>
    </row>
    <row r="132">
      <c r="A132" s="3" t="inlineStr">
        <is>
          <t>pdr</t>
        </is>
      </c>
      <c r="B132" s="3" t="inlineStr">
        <is>
          <t>Rice</t>
        </is>
      </c>
      <c r="C132" s="3" t="inlineStr">
        <is>
          <t>foo</t>
        </is>
      </c>
      <c r="D132" s="202">
        <f>AV$43</f>
        <v>1367.76845295236</v>
      </c>
      <c r="E132" s="202">
        <f>AV$42</f>
        <v>7.74137833172396</v>
      </c>
      <c r="F132" s="202">
        <f>AV$49</f>
        <v>6582.86359253731</v>
      </c>
      <c r="G132" s="58">
        <f>AV$50</f>
        <v>0.0</v>
      </c>
      <c r="H132" s="234">
        <f>AV$44</f>
        <v>0.000741405811177991</v>
      </c>
      <c r="I132" s="234">
        <f>AV$45</f>
        <v>0.0014113709485892</v>
      </c>
      <c r="J132" s="234">
        <f>AV$46</f>
        <v>0.00250205186167301</v>
      </c>
      <c r="K132" s="234">
        <f>AV$47</f>
        <v>0.0244893458567188</v>
      </c>
      <c r="L132" s="234">
        <f>AV$48</f>
        <v>0.0345493433983841</v>
      </c>
    </row>
    <row r="133">
      <c r="A133" s="3" t="inlineStr">
        <is>
          <t>pfb</t>
        </is>
      </c>
      <c r="B133" s="3" t="inlineStr">
        <is>
          <t>Fibres crops</t>
        </is>
      </c>
      <c r="C133" s="3" t="inlineStr">
        <is>
          <t>foo</t>
        </is>
      </c>
      <c r="D133" s="202">
        <f>AW$43</f>
        <v>1450.96487161176</v>
      </c>
      <c r="E133" s="202">
        <f>AW$42</f>
        <v>156.660756464849</v>
      </c>
      <c r="F133" s="202">
        <f>AW$49</f>
        <v>3956.81931888904</v>
      </c>
      <c r="G133" s="58">
        <f>AW$50</f>
        <v>0.0</v>
      </c>
      <c r="H133" s="234">
        <f>AW$44</f>
        <v>0.00209272809070836</v>
      </c>
      <c r="I133" s="234">
        <f>AW$45</f>
        <v>0.00422987625914248</v>
      </c>
      <c r="J133" s="234">
        <f>AW$46</f>
        <v>0.00741624617339238</v>
      </c>
      <c r="K133" s="234">
        <f>AW$47</f>
        <v>0.0739826311078204</v>
      </c>
      <c r="L133" s="234">
        <f>AW$48</f>
        <v>0.102614603911626</v>
      </c>
    </row>
    <row r="134">
      <c r="A134" s="3" t="inlineStr">
        <is>
          <t>ppp</t>
        </is>
      </c>
      <c r="B134" s="3" t="inlineStr">
        <is>
          <t>Paper</t>
        </is>
      </c>
      <c r="C134" s="3" t="inlineStr">
        <is>
          <t>omn</t>
        </is>
      </c>
      <c r="D134" s="202">
        <f>AX$43</f>
        <v>1416.6379056627</v>
      </c>
      <c r="E134" s="202">
        <f>AX$42</f>
        <v>666.904864011295</v>
      </c>
      <c r="F134" s="202">
        <f>AX$49</f>
        <v>3228.74227541988</v>
      </c>
      <c r="G134" s="58">
        <f>AX$50</f>
        <v>0.0</v>
      </c>
      <c r="H134" s="234">
        <f>AX$44</f>
        <v>0.0030350895064165</v>
      </c>
      <c r="I134" s="234">
        <f>AX$45</f>
        <v>0.00883796674641766</v>
      </c>
      <c r="J134" s="234">
        <f>AX$46</f>
        <v>0.0111937541056109</v>
      </c>
      <c r="K134" s="234">
        <f>AX$47</f>
        <v>0.0479712518193673</v>
      </c>
      <c r="L134" s="234">
        <f>AX$48</f>
        <v>0.0711872649135438</v>
      </c>
    </row>
    <row r="135">
      <c r="A135" s="3" t="inlineStr">
        <is>
          <t>rmk</t>
        </is>
      </c>
      <c r="B135" s="3" t="inlineStr">
        <is>
          <t>Raw milk</t>
        </is>
      </c>
      <c r="C135" s="3" t="inlineStr">
        <is>
          <t>foo</t>
        </is>
      </c>
      <c r="D135" s="202">
        <f>AY$43</f>
        <v>1318.5303724799</v>
      </c>
      <c r="E135" s="202">
        <f>AY$42</f>
        <v>7.27007128626788</v>
      </c>
      <c r="F135" s="202">
        <f>AY$49</f>
        <v>1876.77239319324</v>
      </c>
      <c r="G135" s="58">
        <f>AY$50</f>
        <v>0.0</v>
      </c>
      <c r="H135" s="234">
        <f>AY$44</f>
        <v>0.000859974968424062</v>
      </c>
      <c r="I135" s="234">
        <f>AY$45</f>
        <v>0.00183467431415716</v>
      </c>
      <c r="J135" s="234">
        <f>AY$46</f>
        <v>0.00287389386746147</v>
      </c>
      <c r="K135" s="234">
        <f>AY$47</f>
        <v>0.027490090198906</v>
      </c>
      <c r="L135" s="234">
        <f>AY$48</f>
        <v>0.0381647905184745</v>
      </c>
    </row>
    <row r="136">
      <c r="A136" s="3" t="inlineStr">
        <is>
          <t>ros</t>
        </is>
      </c>
      <c r="B136" s="3" t="inlineStr">
        <is>
          <t>Recreation</t>
        </is>
      </c>
      <c r="C136" s="3" t="inlineStr">
        <is>
          <t>res</t>
        </is>
      </c>
      <c r="D136" s="202">
        <f>AZ$43</f>
        <v>12533.8765969059</v>
      </c>
      <c r="E136" s="202">
        <f>AZ$42</f>
        <v>1131.09060340752</v>
      </c>
      <c r="F136" s="202">
        <f>AZ$49</f>
        <v>14317.1094828475</v>
      </c>
      <c r="G136" s="58">
        <f>AZ$50</f>
        <v>0.0</v>
      </c>
      <c r="H136" s="234">
        <f>AZ$44</f>
        <v>0.00115625289333655</v>
      </c>
      <c r="I136" s="234">
        <f>AZ$45</f>
        <v>0.00510179182450642</v>
      </c>
      <c r="J136" s="234">
        <f>AZ$46</f>
        <v>0.00403296095333187</v>
      </c>
      <c r="K136" s="234">
        <f>AZ$47</f>
        <v>0.0162496005008919</v>
      </c>
      <c r="L136" s="234">
        <f>AZ$48</f>
        <v>0.0234955354971126</v>
      </c>
    </row>
    <row r="137">
      <c r="A137" s="3" t="inlineStr">
        <is>
          <t>rpp</t>
        </is>
      </c>
      <c r="B137" s="3" t="inlineStr">
        <is>
          <t>Rubber &amp; plastics</t>
        </is>
      </c>
      <c r="C137" s="3" t="inlineStr">
        <is>
          <t>omn</t>
        </is>
      </c>
      <c r="D137" s="202">
        <f>BA$43</f>
        <v>1169.65213203638</v>
      </c>
      <c r="E137" s="202">
        <f>BA$42</f>
        <v>869.736810987093</v>
      </c>
      <c r="F137" s="202">
        <f>BA$49</f>
        <v>3574.91278825651</v>
      </c>
      <c r="G137" s="58">
        <f>BA$50</f>
        <v>0.0</v>
      </c>
      <c r="H137" s="234">
        <f>BA$44</f>
        <v>0.00515188469899366</v>
      </c>
      <c r="I137" s="234">
        <f>BA$45</f>
        <v>0.00697816342089469</v>
      </c>
      <c r="J137" s="234">
        <f>BA$46</f>
        <v>0.0270116288957349</v>
      </c>
      <c r="K137" s="234">
        <f>BA$47</f>
        <v>0.038522363036603</v>
      </c>
      <c r="L137" s="234">
        <f>BA$48</f>
        <v>0.0602111431838218</v>
      </c>
    </row>
    <row r="138">
      <c r="A138" s="3" t="inlineStr">
        <is>
          <t>rsa</t>
        </is>
      </c>
      <c r="B138" s="3" t="inlineStr">
        <is>
          <t>Real estate activities</t>
        </is>
      </c>
      <c r="C138" s="3" t="inlineStr">
        <is>
          <t>srv</t>
        </is>
      </c>
      <c r="D138" s="202">
        <f>BB$43</f>
        <v>2254.06276025391</v>
      </c>
      <c r="E138" s="202">
        <f>BB$42</f>
        <v>84.2390394464657</v>
      </c>
      <c r="F138" s="202">
        <f>BB$49</f>
        <v>4337.10773664196</v>
      </c>
      <c r="G138" s="58">
        <f>BB$50</f>
        <v>0.0</v>
      </c>
      <c r="H138" s="234">
        <f>BB$44</f>
        <v>0.000327917992223212</v>
      </c>
      <c r="I138" s="234">
        <f>BB$45</f>
        <v>0.00415695019560504</v>
      </c>
      <c r="J138" s="234">
        <f>BB$46</f>
        <v>0.00180752170892827</v>
      </c>
      <c r="K138" s="234">
        <f>BB$47</f>
        <v>0.00678935200069094</v>
      </c>
      <c r="L138" s="234">
        <f>BB$48</f>
        <v>0.00965645231293027</v>
      </c>
    </row>
    <row r="139">
      <c r="A139" s="3" t="inlineStr">
        <is>
          <t>sgr</t>
        </is>
      </c>
      <c r="B139" s="3" t="inlineStr">
        <is>
          <t>Sugar and molasses</t>
        </is>
      </c>
      <c r="C139" s="3" t="inlineStr">
        <is>
          <t>foo</t>
        </is>
      </c>
      <c r="D139" s="202">
        <f>BC$43</f>
        <v>1316.65433001827</v>
      </c>
      <c r="E139" s="202">
        <f>BC$42</f>
        <v>378.655454085876</v>
      </c>
      <c r="F139" s="202">
        <f>BC$49</f>
        <v>2170.64887417462</v>
      </c>
      <c r="G139" s="58">
        <f>BC$50</f>
        <v>0.0</v>
      </c>
      <c r="H139" s="234">
        <f>BC$44</f>
        <v>0.00194350634996115</v>
      </c>
      <c r="I139" s="234">
        <f>BC$45</f>
        <v>0.00293507526118323</v>
      </c>
      <c r="J139" s="234">
        <f>BC$46</f>
        <v>0.00496231976540241</v>
      </c>
      <c r="K139" s="234">
        <f>BC$47</f>
        <v>0.038637080243721</v>
      </c>
      <c r="L139" s="234">
        <f>BC$48</f>
        <v>0.0560451994685985</v>
      </c>
    </row>
    <row r="140">
      <c r="A140" s="3" t="inlineStr">
        <is>
          <t>tex</t>
        </is>
      </c>
      <c r="B140" s="3" t="inlineStr">
        <is>
          <t>Textiles</t>
        </is>
      </c>
      <c r="C140" s="3" t="inlineStr">
        <is>
          <t>omn</t>
        </is>
      </c>
      <c r="D140" s="202">
        <f>BD$43</f>
        <v>8751.99459365595</v>
      </c>
      <c r="E140" s="202">
        <f>BD$42</f>
        <v>2151.2785237842</v>
      </c>
      <c r="F140" s="202">
        <f>BD$49</f>
        <v>25339.2622208862</v>
      </c>
      <c r="G140" s="58">
        <f>BD$50</f>
        <v>0.0</v>
      </c>
      <c r="H140" s="234">
        <f>BD$44</f>
        <v>0.00170026611819323</v>
      </c>
      <c r="I140" s="234">
        <f>BD$45</f>
        <v>0.00337248453177331</v>
      </c>
      <c r="J140" s="234">
        <f>BD$46</f>
        <v>0.00395735086464049</v>
      </c>
      <c r="K140" s="234">
        <f>BD$47</f>
        <v>0.0255057126423185</v>
      </c>
      <c r="L140" s="234">
        <f>BD$48</f>
        <v>0.0368347248019593</v>
      </c>
    </row>
    <row r="141">
      <c r="A141" s="3" t="inlineStr">
        <is>
          <t>trd</t>
        </is>
      </c>
      <c r="B141" s="3" t="inlineStr">
        <is>
          <t>Vehicles repair</t>
        </is>
      </c>
      <c r="C141" s="3" t="inlineStr">
        <is>
          <t>srv</t>
        </is>
      </c>
      <c r="D141" s="202">
        <f>BE$43</f>
        <v>15768.7809539836</v>
      </c>
      <c r="E141" s="202">
        <f>BE$42</f>
        <v>478.519177871075</v>
      </c>
      <c r="F141" s="202">
        <f>BE$49</f>
        <v>27147.8024377108</v>
      </c>
      <c r="G141" s="58">
        <f>BE$50</f>
        <v>0.0</v>
      </c>
      <c r="H141" s="234">
        <f>BE$44</f>
        <v>0.000704048617123254</v>
      </c>
      <c r="I141" s="234">
        <f>BE$45</f>
        <v>0.00397955310858113</v>
      </c>
      <c r="J141" s="234">
        <f>BE$46</f>
        <v>0.00220802849735374</v>
      </c>
      <c r="K141" s="234">
        <f>BE$47</f>
        <v>0.0152108488648852</v>
      </c>
      <c r="L141" s="234">
        <f>BE$48</f>
        <v>0.0220009224355531</v>
      </c>
    </row>
    <row r="142">
      <c r="A142" s="3" t="inlineStr">
        <is>
          <t>v_f</t>
        </is>
      </c>
      <c r="B142" s="3" t="inlineStr">
        <is>
          <t>Veg &amp; fruit</t>
        </is>
      </c>
      <c r="C142" s="3" t="inlineStr">
        <is>
          <t>foo</t>
        </is>
      </c>
      <c r="D142" s="202">
        <f>BF$43</f>
        <v>11367.0447882308</v>
      </c>
      <c r="E142" s="202">
        <f>BF$42</f>
        <v>2508.39545091608</v>
      </c>
      <c r="F142" s="202">
        <f>BF$49</f>
        <v>19624.1310491952</v>
      </c>
      <c r="G142" s="58">
        <f>BF$50</f>
        <v>0.0</v>
      </c>
      <c r="H142" s="234">
        <f>BF$44</f>
        <v>0.00063737307934753</v>
      </c>
      <c r="I142" s="234">
        <f>BF$45</f>
        <v>0.00128254228516543</v>
      </c>
      <c r="J142" s="234">
        <f>BF$46</f>
        <v>0.00220755243207458</v>
      </c>
      <c r="K142" s="234">
        <f>BF$47</f>
        <v>0.0217226797412293</v>
      </c>
      <c r="L142" s="234">
        <f>BF$48</f>
        <v>0.0301875151966365</v>
      </c>
    </row>
    <row r="143">
      <c r="A143" s="3" t="inlineStr">
        <is>
          <t>vol</t>
        </is>
      </c>
      <c r="B143" s="3" t="inlineStr">
        <is>
          <t>Vegetable Oils</t>
        </is>
      </c>
      <c r="C143" s="3" t="inlineStr">
        <is>
          <t>foo</t>
        </is>
      </c>
      <c r="D143" s="202">
        <f>BG$43</f>
        <v>50.90339085766</v>
      </c>
      <c r="E143" s="202">
        <f>BG$42</f>
        <v>195.078626646494</v>
      </c>
      <c r="F143" s="202">
        <f>BG$49</f>
        <v>426.001131792896</v>
      </c>
      <c r="G143" s="58">
        <f>BG$50</f>
        <v>0.0</v>
      </c>
      <c r="H143" s="234">
        <f>BG$44</f>
        <v>0.000611687376948864</v>
      </c>
      <c r="I143" s="234">
        <f>BG$45</f>
        <v>0.00132780230847301</v>
      </c>
      <c r="J143" s="234">
        <f>BG$46</f>
        <v>0.00219305544701005</v>
      </c>
      <c r="K143" s="234">
        <f>BG$47</f>
        <v>0.0215576266922547</v>
      </c>
      <c r="L143" s="234">
        <f>BG$48</f>
        <v>0.029635229128332</v>
      </c>
    </row>
    <row r="144">
      <c r="A144" s="3" t="inlineStr">
        <is>
          <t>wap</t>
        </is>
      </c>
      <c r="B144" s="3" t="inlineStr">
        <is>
          <t>Apparel</t>
        </is>
      </c>
      <c r="C144" s="3" t="inlineStr">
        <is>
          <t>omn</t>
        </is>
      </c>
      <c r="D144" s="202">
        <f>BH$43</f>
        <v>19490.7297567692</v>
      </c>
      <c r="E144" s="202">
        <f>BH$42</f>
        <v>3068.02347808736</v>
      </c>
      <c r="F144" s="202">
        <f>BH$49</f>
        <v>25965.6057780989</v>
      </c>
      <c r="G144" s="58">
        <f>BH$50</f>
        <v>0.0</v>
      </c>
      <c r="H144" s="234">
        <f>BH$44</f>
        <v>0.00190888662339354</v>
      </c>
      <c r="I144" s="234">
        <f>BH$45</f>
        <v>0.00277158329330643</v>
      </c>
      <c r="J144" s="234">
        <f>BH$46</f>
        <v>0.00390520786509406</v>
      </c>
      <c r="K144" s="234">
        <f>BH$47</f>
        <v>0.019579925175574</v>
      </c>
      <c r="L144" s="234">
        <f>BH$48</f>
        <v>0.0294896798480372</v>
      </c>
    </row>
    <row r="145">
      <c r="A145" s="3" t="inlineStr">
        <is>
          <t>whs</t>
        </is>
      </c>
      <c r="B145" s="3" t="inlineStr">
        <is>
          <t>Warehousing</t>
        </is>
      </c>
      <c r="C145" s="3" t="inlineStr">
        <is>
          <t>srv</t>
        </is>
      </c>
      <c r="D145" s="202">
        <f>BI$43</f>
        <v>2447.51612254602</v>
      </c>
      <c r="E145" s="202">
        <f>BI$42</f>
        <v>868.616955773165</v>
      </c>
      <c r="F145" s="202">
        <f>BI$49</f>
        <v>4492.10693465126</v>
      </c>
      <c r="G145" s="58">
        <f>BI$50</f>
        <v>0.0</v>
      </c>
      <c r="H145" s="234">
        <f>BI$44</f>
        <v>0.00221065065911793</v>
      </c>
      <c r="I145" s="234">
        <f>BI$45</f>
        <v>0.00387879050902881</v>
      </c>
      <c r="J145" s="234">
        <f>BI$46</f>
        <v>0.00394453084794182</v>
      </c>
      <c r="K145" s="234">
        <f>BI$47</f>
        <v>0.0170476347495902</v>
      </c>
      <c r="L145" s="234">
        <f>BI$48</f>
        <v>0.02584447653045</v>
      </c>
    </row>
    <row r="146">
      <c r="A146" s="3" t="inlineStr">
        <is>
          <t>wht</t>
        </is>
      </c>
      <c r="B146" s="3" t="inlineStr">
        <is>
          <t>Wheat</t>
        </is>
      </c>
      <c r="C146" s="3" t="inlineStr">
        <is>
          <t>foo</t>
        </is>
      </c>
      <c r="D146" s="202">
        <f>BJ$43</f>
        <v>3354.38477178339</v>
      </c>
      <c r="E146" s="202">
        <f>BJ$42</f>
        <v>17.4510440628862</v>
      </c>
      <c r="F146" s="202">
        <f>BJ$49</f>
        <v>5949.82580287834</v>
      </c>
      <c r="G146" s="58">
        <f>BJ$50</f>
        <v>0.0</v>
      </c>
      <c r="H146" s="234">
        <f>BJ$44</f>
        <v>0.00116602834965779</v>
      </c>
      <c r="I146" s="234">
        <f>BJ$45</f>
        <v>0.00242867481203488</v>
      </c>
      <c r="J146" s="234">
        <f>BJ$46</f>
        <v>0.00389390946012191</v>
      </c>
      <c r="K146" s="234">
        <f>BJ$47</f>
        <v>0.0384841043192818</v>
      </c>
      <c r="L146" s="234">
        <f>BJ$48</f>
        <v>0.0529487563020483</v>
      </c>
    </row>
    <row r="147">
      <c r="A147" s="3" t="inlineStr">
        <is>
          <t>wol</t>
        </is>
      </c>
      <c r="B147" s="3" t="inlineStr">
        <is>
          <t>Wool</t>
        </is>
      </c>
      <c r="C147" s="3" t="inlineStr">
        <is>
          <t>foo</t>
        </is>
      </c>
      <c r="D147" s="202">
        <f>BK$43</f>
        <v>11.627090127826</v>
      </c>
      <c r="E147" s="202">
        <f>BK$42</f>
        <v>50.5074747505568</v>
      </c>
      <c r="F147" s="202">
        <f>BK$49</f>
        <v>45.3451424626189</v>
      </c>
      <c r="G147" s="58">
        <f>BK$50</f>
        <v>0.0</v>
      </c>
      <c r="H147" s="234">
        <f>BK$44</f>
        <v>0.00297546381777209</v>
      </c>
      <c r="I147" s="234">
        <f>BK$45</f>
        <v>0.00371621522937951</v>
      </c>
      <c r="J147" s="234">
        <f>BK$46</f>
        <v>0.00449392120933414</v>
      </c>
      <c r="K147" s="234">
        <f>BK$47</f>
        <v>0.0523540016402061</v>
      </c>
      <c r="L147" s="234">
        <f>BK$48</f>
        <v>0.073487241242691</v>
      </c>
    </row>
    <row r="148">
      <c r="A148" s="3" t="inlineStr">
        <is>
          <t>wtp</t>
        </is>
      </c>
      <c r="B148" s="3" t="inlineStr">
        <is>
          <t>Water transport</t>
        </is>
      </c>
      <c r="C148" s="3" t="inlineStr">
        <is>
          <t>nav</t>
        </is>
      </c>
      <c r="D148" s="202">
        <f>BL$43</f>
        <v>646.326383472676</v>
      </c>
      <c r="E148" s="202">
        <f>BL$42</f>
        <v>219.215392631205</v>
      </c>
      <c r="F148" s="202">
        <f>BL$49</f>
        <v>2070.79068751595</v>
      </c>
      <c r="G148" s="58">
        <f>BL$50</f>
        <v>0.0</v>
      </c>
      <c r="H148" s="234">
        <f>BL$44</f>
        <v>0.0040954257484986</v>
      </c>
      <c r="I148" s="234">
        <f>BL$45</f>
        <v>0.00286351223575759</v>
      </c>
      <c r="J148" s="234">
        <f>BL$46</f>
        <v>0.0098898755634715</v>
      </c>
      <c r="K148" s="234">
        <f>BL$47</f>
        <v>0.182754419902911</v>
      </c>
      <c r="L148" s="234">
        <f>BL$48</f>
        <v>0.267074558670548</v>
      </c>
    </row>
    <row r="149">
      <c r="A149" s="3" t="inlineStr">
        <is>
          <t>wtr</t>
        </is>
      </c>
      <c r="B149" s="3" t="inlineStr">
        <is>
          <t>Water supply</t>
        </is>
      </c>
      <c r="C149" s="3" t="inlineStr">
        <is>
          <t>srv</t>
        </is>
      </c>
      <c r="D149" s="202">
        <f>BM$43</f>
        <v>960.954196042975</v>
      </c>
      <c r="E149" s="202">
        <f>BM$42</f>
        <v>26.0052671106454</v>
      </c>
      <c r="F149" s="202">
        <f>BM$49</f>
        <v>3740.27526064954</v>
      </c>
      <c r="G149" s="58">
        <f>BM$50</f>
        <v>0.0</v>
      </c>
      <c r="H149" s="234">
        <f>BM$44</f>
        <v>0.00378224021503994</v>
      </c>
      <c r="I149" s="234">
        <f>BM$45</f>
        <v>0.013543159901449</v>
      </c>
      <c r="J149" s="234">
        <f>BM$46</f>
        <v>0.00879304656191293</v>
      </c>
      <c r="K149" s="234">
        <f>BM$47</f>
        <v>0.039123395406452</v>
      </c>
      <c r="L149" s="234">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203" t="n">
        <v>1</v>
      </c>
    </row>
    <row r="153">
      <c r="A153" s="3" t="inlineStr">
        <is>
          <t>ral</t>
        </is>
      </c>
      <c r="B153" s="3" t="inlineStr">
        <is>
          <t>Rail</t>
        </is>
      </c>
      <c r="C153" s="203" t="n">
        <v>0.905</v>
      </c>
    </row>
    <row r="154">
      <c r="A154" s="3" t="inlineStr">
        <is>
          <t>rod</t>
        </is>
      </c>
      <c r="B154" s="3" t="inlineStr">
        <is>
          <t>Road</t>
        </is>
      </c>
      <c r="C154" s="203" t="n">
        <v>0.905</v>
      </c>
    </row>
    <row r="155">
      <c r="A155" s="3" t="inlineStr">
        <is>
          <t>avi</t>
        </is>
      </c>
      <c r="B155" s="3" t="inlineStr">
        <is>
          <t>Domestic aviation</t>
        </is>
      </c>
      <c r="C155" s="203" t="n">
        <v>0.905</v>
      </c>
    </row>
    <row r="156">
      <c r="A156" s="3" t="inlineStr">
        <is>
          <t>nav</t>
        </is>
      </c>
      <c r="B156" s="3" t="inlineStr">
        <is>
          <t>Domestic navigation</t>
        </is>
      </c>
      <c r="C156" s="203" t="n">
        <v>0.905</v>
      </c>
    </row>
    <row r="157">
      <c r="A157" s="3" t="inlineStr">
        <is>
          <t>res</t>
        </is>
      </c>
      <c r="B157" s="3" t="inlineStr">
        <is>
          <t>Residential sector</t>
        </is>
      </c>
      <c r="C157" s="203" t="n">
        <v>0.905</v>
      </c>
    </row>
    <row r="158">
      <c r="A158" s="3" t="inlineStr">
        <is>
          <t>foo</t>
        </is>
      </c>
      <c r="B158" s="3" t="inlineStr">
        <is>
          <t>Food &amp; forestry</t>
        </is>
      </c>
      <c r="C158" s="203" t="n">
        <v>0.681</v>
      </c>
    </row>
    <row r="159">
      <c r="A159" s="3" t="inlineStr">
        <is>
          <t>srv</t>
        </is>
      </c>
      <c r="B159" s="3" t="inlineStr">
        <is>
          <t>Services (public &amp; private)</t>
        </is>
      </c>
      <c r="C159" s="203" t="n">
        <v>0.963</v>
      </c>
    </row>
    <row r="160">
      <c r="A160" s="3" t="inlineStr">
        <is>
          <t>mch</t>
        </is>
      </c>
      <c r="B160" s="3" t="inlineStr">
        <is>
          <t>Mining &amp; Chemicals</t>
        </is>
      </c>
      <c r="C160" s="203" t="n">
        <v>0.711</v>
      </c>
    </row>
    <row r="161">
      <c r="A161" s="3" t="inlineStr">
        <is>
          <t>irn</t>
        </is>
      </c>
      <c r="B161" s="3" t="inlineStr">
        <is>
          <t>Iron and steel</t>
        </is>
      </c>
      <c r="C161" s="203" t="n">
        <v>0.711</v>
      </c>
    </row>
    <row r="162">
      <c r="A162" s="3" t="inlineStr">
        <is>
          <t>nfm</t>
        </is>
      </c>
      <c r="B162" s="3" t="inlineStr">
        <is>
          <t>Non-ferrous metals</t>
        </is>
      </c>
      <c r="C162" s="203" t="n">
        <v>0.711</v>
      </c>
    </row>
    <row r="163">
      <c r="A163" s="3" t="inlineStr">
        <is>
          <t>mac</t>
        </is>
      </c>
      <c r="B163" s="3" t="inlineStr">
        <is>
          <t>Machinery</t>
        </is>
      </c>
      <c r="C163" s="203" t="n">
        <v>0.6919999999999999</v>
      </c>
    </row>
    <row r="164">
      <c r="A164" s="3" t="inlineStr">
        <is>
          <t>cem</t>
        </is>
      </c>
      <c r="B164" s="3" t="inlineStr">
        <is>
          <t>Cement</t>
        </is>
      </c>
      <c r="C164" s="203" t="n">
        <v>0.775</v>
      </c>
    </row>
    <row r="165">
      <c r="A165" s="3" t="inlineStr">
        <is>
          <t>omn</t>
        </is>
      </c>
      <c r="B165" s="3" t="inlineStr">
        <is>
          <t>Other manufacturing</t>
        </is>
      </c>
      <c r="C165" s="203" t="n">
        <v>0.6919999999999999</v>
      </c>
    </row>
    <row r="166">
      <c r="A166" s="3" t="inlineStr">
        <is>
          <t>cst</t>
        </is>
      </c>
      <c r="B166" s="3" t="inlineStr">
        <is>
          <t>Construction</t>
        </is>
      </c>
      <c r="C166" s="203" t="n">
        <v>0.6919999999999999</v>
      </c>
    </row>
    <row r="167">
      <c r="A167" s="3" t="inlineStr">
        <is>
          <t>ftr</t>
        </is>
      </c>
      <c r="B167" s="3" t="inlineStr">
        <is>
          <t>Fuel transformation &amp; transportation</t>
        </is>
      </c>
      <c r="C167" s="203"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dis</t>
        </is>
      </c>
      <c r="B3" s="19" t="inlineStr">
        <is>
          <t>iso3</t>
        </is>
      </c>
      <c r="C3" s="19" t="inlineStr">
        <is>
          <t>year</t>
        </is>
      </c>
      <c r="D3" s="19" t="inlineStr">
        <is>
          <t>sector</t>
        </is>
      </c>
      <c r="E3" s="19" t="inlineStr">
        <is>
          <t>afs</t>
        </is>
      </c>
      <c r="F3" s="19" t="inlineStr">
        <is>
          <t>atp</t>
        </is>
      </c>
      <c r="G3" s="19" t="inlineStr">
        <is>
          <t>b_t</t>
        </is>
      </c>
      <c r="H3" s="19" t="inlineStr">
        <is>
          <t>bph</t>
        </is>
      </c>
      <c r="I3" s="19" t="inlineStr">
        <is>
          <t>c_b</t>
        </is>
      </c>
      <c r="J3" s="19" t="inlineStr">
        <is>
          <t>chm</t>
        </is>
      </c>
      <c r="K3" s="19" t="inlineStr">
        <is>
          <t>cmn</t>
        </is>
      </c>
      <c r="L3" s="19" t="inlineStr">
        <is>
          <t>cmt</t>
        </is>
      </c>
      <c r="M3" s="19" t="inlineStr">
        <is>
          <t>cns</t>
        </is>
      </c>
      <c r="N3" s="19" t="inlineStr">
        <is>
          <t>coa</t>
        </is>
      </c>
      <c r="O3" s="19" t="inlineStr">
        <is>
          <t>ctl</t>
        </is>
      </c>
      <c r="P3" s="19" t="inlineStr">
        <is>
          <t>dwe</t>
        </is>
      </c>
      <c r="Q3" s="19" t="inlineStr">
        <is>
          <t>edu</t>
        </is>
      </c>
      <c r="R3" s="19" t="inlineStr">
        <is>
          <t>eeq</t>
        </is>
      </c>
      <c r="S3" s="19" t="inlineStr">
        <is>
          <t>ele</t>
        </is>
      </c>
      <c r="T3" s="19" t="inlineStr">
        <is>
          <t>ely</t>
        </is>
      </c>
      <c r="U3" s="19" t="inlineStr">
        <is>
          <t>fmp</t>
        </is>
      </c>
      <c r="V3" s="19" t="inlineStr">
        <is>
          <t>frs</t>
        </is>
      </c>
      <c r="W3" s="19" t="inlineStr">
        <is>
          <t>fsh</t>
        </is>
      </c>
      <c r="X3" s="19" t="inlineStr">
        <is>
          <t>gro</t>
        </is>
      </c>
      <c r="Y3" s="19" t="inlineStr">
        <is>
          <t>hht</t>
        </is>
      </c>
      <c r="Z3" s="19" t="inlineStr">
        <is>
          <t>i_s</t>
        </is>
      </c>
      <c r="AA3" s="19" t="inlineStr">
        <is>
          <t>ins</t>
        </is>
      </c>
      <c r="AB3" s="19" t="inlineStr">
        <is>
          <t>lea</t>
        </is>
      </c>
      <c r="AC3" s="19" t="inlineStr">
        <is>
          <t>lum</t>
        </is>
      </c>
      <c r="AD3" s="19" t="inlineStr">
        <is>
          <t>mil</t>
        </is>
      </c>
      <c r="AE3" s="19" t="inlineStr">
        <is>
          <t>mvh</t>
        </is>
      </c>
      <c r="AF3" s="19" t="inlineStr">
        <is>
          <t>nfm</t>
        </is>
      </c>
      <c r="AG3" s="19" t="inlineStr">
        <is>
          <t>nga</t>
        </is>
      </c>
      <c r="AH3" s="19" t="inlineStr">
        <is>
          <t>nmm</t>
        </is>
      </c>
      <c r="AI3" s="19" t="inlineStr">
        <is>
          <t>oap</t>
        </is>
      </c>
      <c r="AJ3" s="19" t="inlineStr">
        <is>
          <t>obs</t>
        </is>
      </c>
      <c r="AK3" s="19" t="inlineStr">
        <is>
          <t>ocr</t>
        </is>
      </c>
      <c r="AL3" s="19" t="inlineStr">
        <is>
          <t>ofd</t>
        </is>
      </c>
      <c r="AM3" s="19" t="inlineStr">
        <is>
          <t>ofi</t>
        </is>
      </c>
      <c r="AN3" s="19" t="inlineStr">
        <is>
          <t>oil</t>
        </is>
      </c>
      <c r="AO3" s="19" t="inlineStr">
        <is>
          <t>ome</t>
        </is>
      </c>
      <c r="AP3" s="19" t="inlineStr">
        <is>
          <t>omf</t>
        </is>
      </c>
      <c r="AQ3" s="19" t="inlineStr">
        <is>
          <t>omt</t>
        </is>
      </c>
      <c r="AR3" s="19" t="inlineStr">
        <is>
          <t>osd</t>
        </is>
      </c>
      <c r="AS3" s="19" t="inlineStr">
        <is>
          <t>osg</t>
        </is>
      </c>
      <c r="AT3" s="19" t="inlineStr">
        <is>
          <t>otn</t>
        </is>
      </c>
      <c r="AU3" s="19" t="inlineStr">
        <is>
          <t>otp</t>
        </is>
      </c>
      <c r="AV3" s="19" t="inlineStr">
        <is>
          <t>oxt</t>
        </is>
      </c>
      <c r="AW3" s="19" t="inlineStr">
        <is>
          <t>p_c</t>
        </is>
      </c>
      <c r="AX3" s="19" t="inlineStr">
        <is>
          <t>pcr</t>
        </is>
      </c>
      <c r="AY3" s="19" t="inlineStr">
        <is>
          <t>pdr</t>
        </is>
      </c>
      <c r="AZ3" s="19" t="inlineStr">
        <is>
          <t>pfb</t>
        </is>
      </c>
      <c r="BA3" s="19" t="inlineStr">
        <is>
          <t>ppp</t>
        </is>
      </c>
      <c r="BB3" s="19" t="inlineStr">
        <is>
          <t>rmk</t>
        </is>
      </c>
      <c r="BC3" s="19" t="inlineStr">
        <is>
          <t>ros</t>
        </is>
      </c>
      <c r="BD3" s="19" t="inlineStr">
        <is>
          <t>rpp</t>
        </is>
      </c>
      <c r="BE3" s="19" t="inlineStr">
        <is>
          <t>rsa</t>
        </is>
      </c>
      <c r="BF3" s="19" t="inlineStr">
        <is>
          <t>sgr</t>
        </is>
      </c>
      <c r="BG3" s="19" t="inlineStr">
        <is>
          <t>tex</t>
        </is>
      </c>
      <c r="BH3" s="19" t="inlineStr">
        <is>
          <t>trd</t>
        </is>
      </c>
      <c r="BI3" s="19" t="inlineStr">
        <is>
          <t>v_f</t>
        </is>
      </c>
      <c r="BJ3" s="19" t="inlineStr">
        <is>
          <t>vol</t>
        </is>
      </c>
      <c r="BK3" s="19" t="inlineStr">
        <is>
          <t>wap</t>
        </is>
      </c>
      <c r="BL3" s="19" t="inlineStr">
        <is>
          <t>whs</t>
        </is>
      </c>
      <c r="BM3" s="19" t="inlineStr">
        <is>
          <t>wht</t>
        </is>
      </c>
      <c r="BN3" s="19" t="inlineStr">
        <is>
          <t>wol</t>
        </is>
      </c>
      <c r="BO3" s="19" t="inlineStr">
        <is>
          <t>wtp</t>
        </is>
      </c>
      <c r="BP3" s="19"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appliances_share</t>
        </is>
      </c>
      <c r="I3" s="19" t="inlineStr">
        <is>
          <t>ccl_share</t>
        </is>
      </c>
      <c r="J3" s="19" t="inlineStr">
        <is>
          <t>chemicals_share</t>
        </is>
      </c>
      <c r="K3" s="19" t="inlineStr">
        <is>
          <t>clothing_share</t>
        </is>
      </c>
      <c r="L3" s="19" t="inlineStr">
        <is>
          <t>coa_share</t>
        </is>
      </c>
      <c r="M3" s="19" t="inlineStr">
        <is>
          <t>communications_share</t>
        </is>
      </c>
      <c r="N3" s="19" t="inlineStr">
        <is>
          <t>die_share</t>
        </is>
      </c>
      <c r="O3" s="19" t="inlineStr">
        <is>
          <t>education_share</t>
        </is>
      </c>
      <c r="P3" s="19" t="inlineStr">
        <is>
          <t>ethanol_share</t>
        </is>
      </c>
      <c r="Q3" s="19" t="inlineStr">
        <is>
          <t>ely_share</t>
        </is>
      </c>
      <c r="R3" s="19" t="inlineStr">
        <is>
          <t>food_share</t>
        </is>
      </c>
      <c r="S3" s="19" t="inlineStr">
        <is>
          <t>fwd_share</t>
        </is>
      </c>
      <c r="T3" s="19" t="inlineStr">
        <is>
          <t>gso_share</t>
        </is>
      </c>
      <c r="U3" s="19" t="inlineStr">
        <is>
          <t>health_srv_share</t>
        </is>
      </c>
      <c r="V3" s="19" t="inlineStr">
        <is>
          <t>housing_share</t>
        </is>
      </c>
      <c r="W3" s="19" t="inlineStr">
        <is>
          <t>ker_share</t>
        </is>
      </c>
      <c r="X3" s="19" t="inlineStr">
        <is>
          <t>lpg_share</t>
        </is>
      </c>
      <c r="Y3" s="19" t="inlineStr">
        <is>
          <t>nga_share</t>
        </is>
      </c>
      <c r="Z3" s="19" t="inlineStr">
        <is>
          <t>oil_share</t>
        </is>
      </c>
      <c r="AA3" s="19" t="inlineStr">
        <is>
          <t>other_share</t>
        </is>
      </c>
      <c r="AB3" s="19" t="inlineStr">
        <is>
          <t>paper_share</t>
        </is>
      </c>
      <c r="AC3" s="19" t="inlineStr">
        <is>
          <t>pharma_share</t>
        </is>
      </c>
      <c r="AD3" s="19" t="inlineStr">
        <is>
          <t>rectourism_share</t>
        </is>
      </c>
      <c r="AE3" s="19" t="inlineStr">
        <is>
          <t>transp_eqt_share</t>
        </is>
      </c>
      <c r="AF3" s="19" t="inlineStr">
        <is>
          <t>transp_pub_share</t>
        </is>
      </c>
      <c r="AG3" s="19" t="inlineStr">
        <is>
          <t>dec_1_p1</t>
        </is>
      </c>
      <c r="AH3" s="19" t="inlineStr">
        <is>
          <t>dec_1_p99</t>
        </is>
      </c>
      <c r="AI3" s="19" t="inlineStr">
        <is>
          <t>dec_2_p1</t>
        </is>
      </c>
      <c r="AJ3" s="19" t="inlineStr">
        <is>
          <t>dec_2_p99</t>
        </is>
      </c>
      <c r="AK3" s="19" t="inlineStr">
        <is>
          <t>dec_3_p1</t>
        </is>
      </c>
      <c r="AL3" s="19" t="inlineStr">
        <is>
          <t>dec_3_p99</t>
        </is>
      </c>
      <c r="AM3" s="19" t="inlineStr">
        <is>
          <t>dec_4_p1</t>
        </is>
      </c>
      <c r="AN3" s="19" t="inlineStr">
        <is>
          <t>dec_4_p99</t>
        </is>
      </c>
      <c r="AO3" s="19" t="inlineStr">
        <is>
          <t>dec_5_p1</t>
        </is>
      </c>
      <c r="AP3" s="19" t="inlineStr">
        <is>
          <t>dec_5_p99</t>
        </is>
      </c>
      <c r="AQ3" s="19" t="inlineStr">
        <is>
          <t>dec_6_p1</t>
        </is>
      </c>
      <c r="AR3" s="19" t="inlineStr">
        <is>
          <t>dec_6_p99</t>
        </is>
      </c>
      <c r="AS3" s="19" t="inlineStr">
        <is>
          <t>dec_7_p1</t>
        </is>
      </c>
      <c r="AT3" s="19" t="inlineStr">
        <is>
          <t>dec_7_p99</t>
        </is>
      </c>
      <c r="AU3" s="19" t="inlineStr">
        <is>
          <t>dec_8_p1</t>
        </is>
      </c>
      <c r="AV3" s="19" t="inlineStr">
        <is>
          <t>dec_8_p99</t>
        </is>
      </c>
      <c r="AW3" s="19" t="inlineStr">
        <is>
          <t>dec_9_p1</t>
        </is>
      </c>
      <c r="AX3" s="19" t="inlineStr">
        <is>
          <t>dec_9_p99</t>
        </is>
      </c>
      <c r="AY3" s="19" t="inlineStr">
        <is>
          <t>dec_10_p1</t>
        </is>
      </c>
      <c r="AZ3" s="19" t="inlineStr">
        <is>
          <t>dec_10_p99</t>
        </is>
      </c>
      <c r="BA3" s="19" t="inlineStr">
        <is>
          <t>cons_pc_acrent</t>
        </is>
      </c>
      <c r="BB3" s="19" t="inlineStr">
        <is>
          <t>popw</t>
        </is>
      </c>
      <c r="BC3" s="19" t="inlineStr">
        <is>
          <t>cons_pct_acct</t>
        </is>
      </c>
      <c r="BD3" s="19" t="inlineStr">
        <is>
          <t>mean_cons_pct_acct</t>
        </is>
      </c>
      <c r="BE3" s="19" t="inlineStr">
        <is>
          <t>ely_acs_share</t>
        </is>
      </c>
      <c r="BF3" s="19" t="inlineStr">
        <is>
          <t>ICT_acs_share</t>
        </is>
      </c>
      <c r="BG3" s="19" t="inlineStr">
        <is>
          <t>sani_acs_share</t>
        </is>
      </c>
      <c r="BH3" s="19" t="inlineStr">
        <is>
          <t>wtr_acs_share</t>
        </is>
      </c>
      <c r="BI3" s="19" t="inlineStr">
        <is>
          <t>transp_pub_acs_share</t>
        </is>
      </c>
      <c r="BJ3" s="19" t="inlineStr">
        <is>
          <t>all_acs_share</t>
        </is>
      </c>
      <c r="BK3" s="19" t="inlineStr">
        <is>
          <t>pct_belowpl_215</t>
        </is>
      </c>
      <c r="BL3" s="19" t="inlineStr">
        <is>
          <t>pct_belowpl_365</t>
        </is>
      </c>
      <c r="BM3" s="19" t="inlineStr">
        <is>
          <t>pct_belowpl_685</t>
        </is>
      </c>
      <c r="BN3" s="19" t="inlineStr">
        <is>
          <t>pit_share_region</t>
        </is>
      </c>
      <c r="BO3" s="19" t="inlineStr">
        <is>
          <t>pit_share_income</t>
        </is>
      </c>
      <c r="BP3" s="19"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19" t="inlineStr">
        <is>
          <t>code</t>
        </is>
      </c>
      <c r="B3" s="19" t="inlineStr">
        <is>
          <t>iso3</t>
        </is>
      </c>
      <c r="C3" s="19" t="inlineStr">
        <is>
          <t>year</t>
        </is>
      </c>
      <c r="D3" s="19" t="inlineStr">
        <is>
          <t>sample</t>
        </is>
      </c>
      <c r="E3" s="19" t="inlineStr">
        <is>
          <t>type</t>
        </is>
      </c>
      <c r="F3" s="19" t="inlineStr">
        <is>
          <t>stat_type</t>
        </is>
      </c>
      <c r="G3" s="19" t="inlineStr">
        <is>
          <t>quant_cons</t>
        </is>
      </c>
      <c r="H3" s="19" t="inlineStr">
        <is>
          <t>ely_elasticity</t>
        </is>
      </c>
      <c r="I3" s="19" t="inlineStr">
        <is>
          <t>nga_elasticity</t>
        </is>
      </c>
      <c r="J3" s="19" t="inlineStr">
        <is>
          <t>gso_elasticity</t>
        </is>
      </c>
      <c r="K3" s="19" t="inlineStr">
        <is>
          <t>die_elasticity</t>
        </is>
      </c>
      <c r="L3" s="19" t="inlineStr">
        <is>
          <t>coa_elasticity</t>
        </is>
      </c>
      <c r="M3" s="19" t="inlineStr">
        <is>
          <t>oil_elasticity</t>
        </is>
      </c>
      <c r="N3" s="19" t="inlineStr">
        <is>
          <t>lpg_elasticity</t>
        </is>
      </c>
      <c r="O3" s="19" t="inlineStr">
        <is>
          <t>ker_elasticity</t>
        </is>
      </c>
      <c r="P3" s="19" t="inlineStr">
        <is>
          <t>ccl_elasticity</t>
        </is>
      </c>
      <c r="Q3" s="19" t="inlineStr">
        <is>
          <t>fwd_elasticity</t>
        </is>
      </c>
      <c r="R3" s="19" t="inlineStr">
        <is>
          <t>appliances_elasticity</t>
        </is>
      </c>
      <c r="S3" s="19" t="inlineStr">
        <is>
          <t>chemicals_elasticity</t>
        </is>
      </c>
      <c r="T3" s="19" t="inlineStr">
        <is>
          <t>clothing_elasticity</t>
        </is>
      </c>
      <c r="U3" s="19" t="inlineStr">
        <is>
          <t>communications_elasticity</t>
        </is>
      </c>
      <c r="V3" s="19" t="inlineStr">
        <is>
          <t>education_elasticity</t>
        </is>
      </c>
      <c r="W3" s="19" t="inlineStr">
        <is>
          <t>food_elasticity</t>
        </is>
      </c>
      <c r="X3" s="19" t="inlineStr">
        <is>
          <t>health_srv_elasticity</t>
        </is>
      </c>
      <c r="Y3" s="19" t="inlineStr">
        <is>
          <t>housing_elasticity</t>
        </is>
      </c>
      <c r="Z3" s="19" t="inlineStr">
        <is>
          <t>other_elasticity</t>
        </is>
      </c>
      <c r="AA3" s="19" t="inlineStr">
        <is>
          <t>paper_elasticity</t>
        </is>
      </c>
      <c r="AB3" s="19" t="inlineStr">
        <is>
          <t>pharma_elasticity</t>
        </is>
      </c>
      <c r="AC3" s="19" t="inlineStr">
        <is>
          <t>rectourism_elasticity</t>
        </is>
      </c>
      <c r="AD3" s="19" t="inlineStr">
        <is>
          <t>transp_eqt_elasticity</t>
        </is>
      </c>
      <c r="AE3" s="19"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19" t="inlineStr">
        <is>
          <t>Series_Code</t>
        </is>
      </c>
      <c r="B3" s="19" t="inlineStr">
        <is>
          <t>Country Name</t>
        </is>
      </c>
      <c r="C3" s="19" t="inlineStr">
        <is>
          <t>ISO-3 Country Code</t>
        </is>
      </c>
      <c r="D3" s="19" t="inlineStr">
        <is>
          <t>Year</t>
        </is>
      </c>
      <c r="E3" s="19" t="inlineStr">
        <is>
          <t>(firstnm) Value</t>
        </is>
      </c>
      <c r="F3" s="19" t="inlineStr">
        <is>
          <t>(firstnm) indicator_name</t>
        </is>
      </c>
      <c r="G3" s="19" t="inlineStr">
        <is>
          <t>(firstnm) Sub_Topic5</t>
        </is>
      </c>
      <c r="H3" s="19"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19" t="inlineStr">
        <is>
          <t>code</t>
        </is>
      </c>
      <c r="B3" s="19" t="inlineStr">
        <is>
          <t>iso3</t>
        </is>
      </c>
      <c r="C3" s="19" t="inlineStr">
        <is>
          <t>year</t>
        </is>
      </c>
      <c r="D3" s="19" t="inlineStr">
        <is>
          <t>sample</t>
        </is>
      </c>
      <c r="E3" s="19" t="inlineStr">
        <is>
          <t>main_fuel</t>
        </is>
      </c>
      <c r="F3" s="19"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19" t="inlineStr">
        <is>
          <t>Country Name</t>
        </is>
      </c>
      <c r="B3" s="19" t="inlineStr">
        <is>
          <t>Country Code</t>
        </is>
      </c>
      <c r="C3" s="19" t="inlineStr">
        <is>
          <t>Indicator Name</t>
        </is>
      </c>
      <c r="D3" s="19" t="inlineStr">
        <is>
          <t>Indicator Code</t>
        </is>
      </c>
      <c r="E3" s="19" t="inlineStr">
        <is>
          <t>Latest Year</t>
        </is>
      </c>
      <c r="F3" s="19" t="n">
        <v>1960</v>
      </c>
      <c r="G3" s="19" t="n">
        <v>1961</v>
      </c>
      <c r="H3" s="19" t="n">
        <v>1962</v>
      </c>
      <c r="I3" s="19" t="n">
        <v>1963</v>
      </c>
      <c r="J3" s="19" t="n">
        <v>1964</v>
      </c>
      <c r="K3" s="19" t="n">
        <v>1965</v>
      </c>
      <c r="L3" s="19" t="n">
        <v>1966</v>
      </c>
      <c r="M3" s="19" t="n">
        <v>1967</v>
      </c>
      <c r="N3" s="19" t="n">
        <v>1968</v>
      </c>
      <c r="O3" s="19" t="n">
        <v>1969</v>
      </c>
      <c r="P3" s="19" t="n">
        <v>1970</v>
      </c>
      <c r="Q3" s="19" t="n">
        <v>1971</v>
      </c>
      <c r="R3" s="19" t="n">
        <v>1972</v>
      </c>
      <c r="S3" s="19" t="n">
        <v>1973</v>
      </c>
      <c r="T3" s="19" t="n">
        <v>1974</v>
      </c>
      <c r="U3" s="19" t="n">
        <v>1975</v>
      </c>
      <c r="V3" s="19" t="n">
        <v>1976</v>
      </c>
      <c r="W3" s="19" t="n">
        <v>1977</v>
      </c>
      <c r="X3" s="19" t="n">
        <v>1978</v>
      </c>
      <c r="Y3" s="19" t="n">
        <v>1979</v>
      </c>
      <c r="Z3" s="19" t="n">
        <v>1980</v>
      </c>
      <c r="AA3" s="19" t="n">
        <v>1981</v>
      </c>
      <c r="AB3" s="19" t="n">
        <v>1982</v>
      </c>
      <c r="AC3" s="19" t="n">
        <v>1983</v>
      </c>
      <c r="AD3" s="19" t="n">
        <v>1984</v>
      </c>
      <c r="AE3" s="19" t="n">
        <v>1985</v>
      </c>
      <c r="AF3" s="19" t="n">
        <v>1986</v>
      </c>
      <c r="AG3" s="19" t="n">
        <v>1987</v>
      </c>
      <c r="AH3" s="19" t="n">
        <v>1988</v>
      </c>
      <c r="AI3" s="19" t="n">
        <v>1989</v>
      </c>
      <c r="AJ3" s="19" t="n">
        <v>1990</v>
      </c>
      <c r="AK3" s="19" t="n">
        <v>1991</v>
      </c>
      <c r="AL3" s="19" t="n">
        <v>1992</v>
      </c>
      <c r="AM3" s="19" t="n">
        <v>1993</v>
      </c>
      <c r="AN3" s="19" t="n">
        <v>1994</v>
      </c>
      <c r="AO3" s="19" t="n">
        <v>1995</v>
      </c>
      <c r="AP3" s="19" t="n">
        <v>1996</v>
      </c>
      <c r="AQ3" s="19" t="n">
        <v>1997</v>
      </c>
      <c r="AR3" s="19" t="n">
        <v>1998</v>
      </c>
      <c r="AS3" s="19" t="n">
        <v>1999</v>
      </c>
      <c r="AT3" s="19" t="n">
        <v>2000</v>
      </c>
      <c r="AU3" s="19" t="n">
        <v>2001</v>
      </c>
      <c r="AV3" s="19" t="n">
        <v>2002</v>
      </c>
      <c r="AW3" s="19" t="n">
        <v>2003</v>
      </c>
      <c r="AX3" s="19" t="n">
        <v>2004</v>
      </c>
      <c r="AY3" s="19" t="n">
        <v>2005</v>
      </c>
      <c r="AZ3" s="19" t="n">
        <v>2006</v>
      </c>
      <c r="BA3" s="19" t="n">
        <v>2007</v>
      </c>
      <c r="BB3" s="19" t="n">
        <v>2008</v>
      </c>
      <c r="BC3" s="19" t="n">
        <v>2009</v>
      </c>
      <c r="BD3" s="19" t="n">
        <v>2010</v>
      </c>
      <c r="BE3" s="19" t="n">
        <v>2011</v>
      </c>
      <c r="BF3" s="19" t="n">
        <v>2012</v>
      </c>
      <c r="BG3" s="19" t="n">
        <v>2013</v>
      </c>
      <c r="BH3" s="19" t="n">
        <v>2014</v>
      </c>
      <c r="BI3" s="19" t="n">
        <v>2015</v>
      </c>
      <c r="BJ3" s="19" t="n">
        <v>2016</v>
      </c>
      <c r="BK3" s="19" t="n">
        <v>2017</v>
      </c>
      <c r="BL3" s="19" t="n">
        <v>2018</v>
      </c>
      <c r="BM3" s="19" t="n">
        <v>2019</v>
      </c>
      <c r="BN3" s="19" t="n">
        <v>2020</v>
      </c>
      <c r="BO3" s="19" t="n">
        <v>2021</v>
      </c>
      <c r="BP3" s="19" t="n">
        <v>2022</v>
      </c>
      <c r="BQ3" s="19" t="n">
        <v>2023</v>
      </c>
      <c r="BR3" s="19"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1"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1"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1"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1"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1"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1"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1"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1"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1"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1"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1"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1"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1"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1"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1"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1"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1"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1"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1"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1"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1"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1"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1"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1"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1"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1"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1"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1"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1"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1"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1"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1"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1"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1"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1"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1"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1"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1"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1"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1"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1"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1"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1"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1"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1"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1"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1"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1"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1"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1"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1"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1"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1"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1"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1"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1"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1"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1"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1"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1"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1"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1"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1"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1"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1"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1"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1"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1"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1"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1"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1"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1"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1"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1"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1"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1"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1"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1"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1"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1"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1"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1"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1"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1"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1"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1"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1"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1"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1"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1"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1"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1"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1"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1"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1"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1"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1"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1"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1"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1"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1"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1"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1"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1"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1"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1"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1"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1"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1"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1"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1"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1"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1"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1"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1"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1"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1"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1"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1"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1"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1"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1"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1"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1"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1"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1"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1"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1"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1"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1"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1"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1"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1"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1"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1"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1"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1"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1"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1"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1"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1"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1"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1"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1"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1"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1"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1"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1"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1"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1"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1"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1"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1"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1"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1"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1"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1"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1"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1"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1"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1"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1"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1"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1"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1"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1"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1"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1"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1"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1"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1"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1"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1"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1"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1"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1"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1"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1"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1"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1"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1"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1"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1"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1"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1"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1"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1"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1"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1"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1"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1"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1"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1"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1"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1"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1"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1"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1"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1"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1"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1"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1"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1"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1"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1"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1"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1"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1"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1"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1"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1"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1"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1"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1"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1"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1"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1"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1"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1"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1"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1"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1"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1"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1"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1"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1"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1"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1"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1"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1"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1"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1"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1"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1"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1"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1"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1"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1"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1"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1"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1"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1"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1"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1"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1"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1"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1"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1"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1"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1"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1"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1"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1"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1"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1"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1"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1"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1"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1"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1"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1"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1"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1"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1"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1"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1"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1"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1"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1"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1"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1"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1"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1"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1"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1"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1"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1"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1"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1"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1"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1"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1"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1"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1"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1"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1"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1"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1"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1"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1"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1"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1"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1"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1"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1"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1"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1"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1"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1"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1"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1"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1"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1"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1"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1"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1"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1"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1"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1"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1"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1"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1"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1"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1"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1"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1"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1"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1"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1"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1"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1"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1"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1"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1"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1"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1"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1"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1"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1"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1"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1"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1"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1"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1"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1"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1"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1"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1"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1"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1"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1"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1"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1"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1"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1"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1"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1"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1"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1"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1"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1"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1"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1"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1"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1"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1"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1"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1"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1"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1"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1"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1"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1"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1"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1"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1"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1"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1"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1"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1"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1"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1"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1"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1"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1"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1"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1"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1"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1"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1"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1"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1"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1"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1"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1"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1"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1"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1"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1"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1"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1"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1"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1"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1"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1"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1"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1"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1"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1"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1"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1"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1"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1"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1"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1"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1"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1"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1"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1"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1"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1"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1"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1"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1"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1"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1"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1"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1"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1"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1"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1"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1"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1"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1"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1"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1"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1"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1"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1"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1"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1"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1"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1"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1"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1"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1"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1"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1"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1"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1"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1"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1"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1"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1"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1"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1"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1"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1"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1"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1"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1"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1"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1"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1"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1"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1"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1"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1"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1"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1"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1"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1"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1"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1"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1"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1"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1"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1"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1"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1"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1"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1"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1"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1"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1"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1"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1"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1"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1"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1"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1"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1"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1"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1"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1"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1"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1"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1"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1"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1"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1"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1"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1"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1"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1"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1"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1"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1"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1"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1"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1"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1"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1"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1"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1"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1"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1"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1"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1"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1"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1"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1"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1"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1"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1"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1"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1"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1"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1"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1"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1"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1"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1"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1"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1"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1"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1"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1"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1"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1"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1"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1"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1"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1"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1"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1"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1"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1"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1"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1"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1"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1"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1"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1"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1"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1"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1"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1"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1"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1"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1"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1"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1"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1"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1"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1"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1"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1"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1"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1"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1"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1"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1"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1"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1"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1"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1"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1"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1"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1"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1"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1"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1"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1"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1"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1"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1"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1"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1"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1"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1"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1"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1"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1"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1"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1"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1"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1"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1"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1"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1"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1"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1"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1"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1"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1"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1"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1"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1"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1"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1"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1"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1"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1"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1"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1"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1"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1"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1"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1"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1"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1"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1"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1"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1"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1"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1"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1"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1"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1"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1"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1"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1"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1"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1"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1"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1"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1"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1"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1"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1"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1"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1"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1"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1"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1"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1"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1"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1"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1"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1"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1"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1"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1"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1"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1"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1"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1"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1"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1"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1"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1"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1"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1"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1"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1"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1"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1"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1"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1"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1"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1"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1"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1"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1"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1"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1"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1"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1"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1"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1"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1"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1"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1"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1"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1"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1"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1"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1"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1"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1"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1"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1"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1"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1"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1"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1"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1"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1"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1"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1"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1"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1"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1"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1"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1"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1"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1"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1"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1"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1"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1"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1"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1"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1"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1"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1"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1"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1"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1"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1"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1"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1"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1"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1"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1"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1"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1"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1"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1"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1"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1"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1"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1"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1"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1"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1"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1"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1"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1"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1"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1"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1"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1"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1"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1"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1"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1"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1"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1"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1"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1"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1"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1"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1"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1"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1"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1"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1"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1"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1"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1"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1"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1"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1"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1"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1"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1"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1"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1"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1"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1"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1"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1"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1"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1"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1"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1"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1"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1"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1"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1"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1"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1"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1"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1"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1"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1"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1"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1"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1"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1"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1"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1"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1"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1"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1"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1"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1"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1"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1"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1"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1"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1"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1"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1"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1"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1" t="str">
        <f>B801&amp;"|"&amp;D801</f>
        <v>ZWE|SH.XPD.CHEX.GD.ZS</v>
      </c>
    </row>
    <row r="802">
      <c r="BR802" s="21" t="str">
        <f>B802&amp;"|"&amp;D802</f>
        <v>|</v>
      </c>
    </row>
    <row r="803">
      <c r="BR803" s="21" t="str">
        <f>B803&amp;"|"&amp;D803</f>
        <v>|</v>
      </c>
    </row>
    <row r="804">
      <c r="BR804" s="21" t="str">
        <f>B804&amp;"|"&amp;D804</f>
        <v>|</v>
      </c>
    </row>
    <row r="805">
      <c r="BR805" s="21" t="str">
        <f>B805&amp;"|"&amp;D805</f>
        <v>|</v>
      </c>
    </row>
    <row r="806">
      <c r="BR806" s="21" t="str">
        <f>B806&amp;"|"&amp;D806</f>
        <v>|</v>
      </c>
    </row>
    <row r="807">
      <c r="BR807" s="21" t="str">
        <f>B807&amp;"|"&amp;D807</f>
        <v>|</v>
      </c>
    </row>
    <row r="808">
      <c r="BR808" s="21" t="str">
        <f>B808&amp;"|"&amp;D808</f>
        <v>|</v>
      </c>
    </row>
    <row r="809">
      <c r="BR809" s="21" t="str">
        <f>B809&amp;"|"&amp;D809</f>
        <v>|</v>
      </c>
    </row>
    <row r="810">
      <c r="BR810" s="21" t="str">
        <f>B810&amp;"|"&amp;D810</f>
        <v>|</v>
      </c>
    </row>
    <row r="811">
      <c r="BR811" s="21" t="str">
        <f>B811&amp;"|"&amp;D811</f>
        <v>|</v>
      </c>
    </row>
    <row r="812">
      <c r="BR812" s="21" t="str">
        <f>B812&amp;"|"&amp;D812</f>
        <v>|</v>
      </c>
    </row>
    <row r="813">
      <c r="BR813" s="21" t="str">
        <f>B813&amp;"|"&amp;D813</f>
        <v>|</v>
      </c>
    </row>
    <row r="814">
      <c r="BR814" s="21" t="str">
        <f>B814&amp;"|"&amp;D814</f>
        <v>|</v>
      </c>
    </row>
    <row r="815">
      <c r="BR815" s="21" t="str">
        <f>B815&amp;"|"&amp;D815</f>
        <v>|</v>
      </c>
    </row>
    <row r="816">
      <c r="BR816" s="21" t="str">
        <f>B816&amp;"|"&amp;D816</f>
        <v>|</v>
      </c>
    </row>
    <row r="817">
      <c r="BR817" s="21" t="str">
        <f>B817&amp;"|"&amp;D817</f>
        <v>|</v>
      </c>
    </row>
    <row r="818">
      <c r="BR818" s="21" t="str">
        <f>B818&amp;"|"&amp;D818</f>
        <v>|</v>
      </c>
    </row>
    <row r="819">
      <c r="BR819" s="21" t="str">
        <f>B819&amp;"|"&amp;D819</f>
        <v>|</v>
      </c>
    </row>
    <row r="820">
      <c r="BR820" s="21" t="str">
        <f>B820&amp;"|"&amp;D820</f>
        <v>|</v>
      </c>
    </row>
    <row r="821">
      <c r="BR821" s="21" t="str">
        <f>B821&amp;"|"&amp;D821</f>
        <v>|</v>
      </c>
    </row>
    <row r="822">
      <c r="BR822" s="21" t="str">
        <f>B822&amp;"|"&amp;D822</f>
        <v>|</v>
      </c>
    </row>
    <row r="823">
      <c r="BR823" s="21" t="str">
        <f>B823&amp;"|"&amp;D823</f>
        <v>|</v>
      </c>
    </row>
    <row r="824">
      <c r="BR824" s="21" t="str">
        <f>B824&amp;"|"&amp;D824</f>
        <v>|</v>
      </c>
    </row>
    <row r="825">
      <c r="BR825" s="21" t="str">
        <f>B825&amp;"|"&amp;D825</f>
        <v>|</v>
      </c>
    </row>
    <row r="826">
      <c r="BR826" s="21" t="str">
        <f>B826&amp;"|"&amp;D826</f>
        <v>|</v>
      </c>
    </row>
    <row r="827">
      <c r="BR827" s="21" t="str">
        <f>B827&amp;"|"&amp;D827</f>
        <v>|</v>
      </c>
    </row>
    <row r="828">
      <c r="BR828" s="21" t="str">
        <f>B828&amp;"|"&amp;D828</f>
        <v>|</v>
      </c>
    </row>
    <row r="829">
      <c r="BR829" s="21" t="str">
        <f>B829&amp;"|"&amp;D829</f>
        <v>|</v>
      </c>
    </row>
    <row r="830">
      <c r="BR830" s="21" t="str">
        <f>B830&amp;"|"&amp;D830</f>
        <v>|</v>
      </c>
    </row>
    <row r="831">
      <c r="BR831" s="21" t="str">
        <f>B831&amp;"|"&amp;D831</f>
        <v>|</v>
      </c>
    </row>
    <row r="832">
      <c r="BR832" s="21" t="str">
        <f>B832&amp;"|"&amp;D832</f>
        <v>|</v>
      </c>
    </row>
    <row r="833">
      <c r="BR833" s="21" t="str">
        <f>B833&amp;"|"&amp;D833</f>
        <v>|</v>
      </c>
    </row>
    <row r="834">
      <c r="BR834" s="21" t="str">
        <f>B834&amp;"|"&amp;D834</f>
        <v>|</v>
      </c>
    </row>
    <row r="835">
      <c r="BR835" s="21" t="str">
        <f>B835&amp;"|"&amp;D835</f>
        <v>|</v>
      </c>
    </row>
    <row r="836">
      <c r="BR836" s="21" t="str">
        <f>B836&amp;"|"&amp;D836</f>
        <v>|</v>
      </c>
    </row>
    <row r="837">
      <c r="BR837" s="21" t="str">
        <f>B837&amp;"|"&amp;D837</f>
        <v>|</v>
      </c>
    </row>
    <row r="838">
      <c r="BR838" s="21" t="str">
        <f>B838&amp;"|"&amp;D838</f>
        <v>|</v>
      </c>
    </row>
    <row r="839">
      <c r="BR839" s="21" t="str">
        <f>B839&amp;"|"&amp;D839</f>
        <v>|</v>
      </c>
    </row>
    <row r="840">
      <c r="BR840" s="21" t="str">
        <f>B840&amp;"|"&amp;D840</f>
        <v>|</v>
      </c>
    </row>
    <row r="841">
      <c r="BR841" s="21" t="str">
        <f>B841&amp;"|"&amp;D841</f>
        <v>|</v>
      </c>
    </row>
    <row r="842">
      <c r="BR842" s="21" t="str">
        <f>B842&amp;"|"&amp;D842</f>
        <v>|</v>
      </c>
    </row>
    <row r="843">
      <c r="BR843" s="21" t="str">
        <f>B843&amp;"|"&amp;D843</f>
        <v>|</v>
      </c>
    </row>
    <row r="844">
      <c r="BR844" s="21" t="str">
        <f>B844&amp;"|"&amp;D844</f>
        <v>|</v>
      </c>
    </row>
    <row r="845">
      <c r="BR845" s="21" t="str">
        <f>B845&amp;"|"&amp;D845</f>
        <v>|</v>
      </c>
    </row>
    <row r="846">
      <c r="BR846" s="21" t="str">
        <f>B846&amp;"|"&amp;D846</f>
        <v>|</v>
      </c>
    </row>
    <row r="847">
      <c r="BR847" s="21" t="str">
        <f>B847&amp;"|"&amp;D847</f>
        <v>|</v>
      </c>
    </row>
    <row r="848">
      <c r="BR848" s="21" t="str">
        <f>B848&amp;"|"&amp;D848</f>
        <v>|</v>
      </c>
    </row>
    <row r="849">
      <c r="BR849" s="21" t="str">
        <f>B849&amp;"|"&amp;D849</f>
        <v>|</v>
      </c>
    </row>
    <row r="850">
      <c r="BR850" s="21" t="str">
        <f>B850&amp;"|"&amp;D850</f>
        <v>|</v>
      </c>
    </row>
    <row r="851">
      <c r="BR851" s="21" t="str">
        <f>B851&amp;"|"&amp;D851</f>
        <v>|</v>
      </c>
    </row>
    <row r="852">
      <c r="BR852" s="21" t="str">
        <f>B852&amp;"|"&amp;D852</f>
        <v>|</v>
      </c>
    </row>
    <row r="853">
      <c r="BR853" s="21" t="str">
        <f>B853&amp;"|"&amp;D853</f>
        <v>|</v>
      </c>
    </row>
    <row r="854">
      <c r="BR854" s="21" t="str">
        <f>B854&amp;"|"&amp;D854</f>
        <v>|</v>
      </c>
    </row>
    <row r="855">
      <c r="BR855" s="21" t="str">
        <f>B855&amp;"|"&amp;D855</f>
        <v>|</v>
      </c>
    </row>
    <row r="856">
      <c r="BR856" s="21" t="str">
        <f>B856&amp;"|"&amp;D856</f>
        <v>|</v>
      </c>
    </row>
    <row r="857">
      <c r="BR857" s="21" t="str">
        <f>B857&amp;"|"&amp;D857</f>
        <v>|</v>
      </c>
    </row>
    <row r="858">
      <c r="BR858" s="21" t="str">
        <f>B858&amp;"|"&amp;D858</f>
        <v>|</v>
      </c>
    </row>
    <row r="859">
      <c r="BR859" s="21" t="str">
        <f>B859&amp;"|"&amp;D859</f>
        <v>|</v>
      </c>
    </row>
    <row r="860">
      <c r="BR860" s="21" t="str">
        <f>B860&amp;"|"&amp;D860</f>
        <v>|</v>
      </c>
    </row>
    <row r="861">
      <c r="BR861" s="21" t="str">
        <f>B861&amp;"|"&amp;D861</f>
        <v>|</v>
      </c>
    </row>
    <row r="862">
      <c r="BR862" s="21" t="str">
        <f>B862&amp;"|"&amp;D862</f>
        <v>|</v>
      </c>
    </row>
    <row r="863">
      <c r="BR863" s="21" t="str">
        <f>B863&amp;"|"&amp;D863</f>
        <v>|</v>
      </c>
    </row>
    <row r="864">
      <c r="BR864" s="21" t="str">
        <f>B864&amp;"|"&amp;D864</f>
        <v>|</v>
      </c>
    </row>
    <row r="865">
      <c r="BR865" s="21" t="str">
        <f>B865&amp;"|"&amp;D865</f>
        <v>|</v>
      </c>
    </row>
    <row r="866">
      <c r="BR866" s="21" t="str">
        <f>B866&amp;"|"&amp;D866</f>
        <v>|</v>
      </c>
    </row>
    <row r="867">
      <c r="BR867" s="21" t="str">
        <f>B867&amp;"|"&amp;D867</f>
        <v>|</v>
      </c>
    </row>
    <row r="868">
      <c r="BR868" s="21" t="str">
        <f>B868&amp;"|"&amp;D868</f>
        <v>|</v>
      </c>
    </row>
    <row r="869">
      <c r="BR869" s="21" t="str">
        <f>B869&amp;"|"&amp;D869</f>
        <v>|</v>
      </c>
    </row>
    <row r="870">
      <c r="BR870" s="21" t="str">
        <f>B870&amp;"|"&amp;D870</f>
        <v>|</v>
      </c>
    </row>
    <row r="871">
      <c r="BR871" s="21" t="str">
        <f>B871&amp;"|"&amp;D871</f>
        <v>|</v>
      </c>
    </row>
    <row r="872">
      <c r="BR872" s="21" t="str">
        <f>B872&amp;"|"&amp;D872</f>
        <v>|</v>
      </c>
    </row>
    <row r="873">
      <c r="BR873" s="21" t="str">
        <f>B873&amp;"|"&amp;D873</f>
        <v>|</v>
      </c>
    </row>
    <row r="874">
      <c r="BR874" s="21" t="str">
        <f>B874&amp;"|"&amp;D874</f>
        <v>|</v>
      </c>
    </row>
    <row r="875">
      <c r="BR875" s="21" t="str">
        <f>B875&amp;"|"&amp;D875</f>
        <v>|</v>
      </c>
    </row>
    <row r="876">
      <c r="BR876" s="21" t="str">
        <f>B876&amp;"|"&amp;D876</f>
        <v>|</v>
      </c>
    </row>
    <row r="877">
      <c r="BR877" s="21" t="str">
        <f>B877&amp;"|"&amp;D877</f>
        <v>|</v>
      </c>
    </row>
    <row r="878">
      <c r="BR878" s="21" t="str">
        <f>B878&amp;"|"&amp;D878</f>
        <v>|</v>
      </c>
    </row>
    <row r="879">
      <c r="BR879" s="21" t="str">
        <f>B879&amp;"|"&amp;D879</f>
        <v>|</v>
      </c>
    </row>
    <row r="880">
      <c r="BR880" s="21" t="str">
        <f>B880&amp;"|"&amp;D880</f>
        <v>|</v>
      </c>
    </row>
    <row r="881">
      <c r="BR881" s="21" t="str">
        <f>B881&amp;"|"&amp;D881</f>
        <v>|</v>
      </c>
    </row>
    <row r="882">
      <c r="BR882" s="21" t="str">
        <f>B882&amp;"|"&amp;D882</f>
        <v>|</v>
      </c>
    </row>
    <row r="883">
      <c r="BR883" s="21" t="str">
        <f>B883&amp;"|"&amp;D883</f>
        <v>|</v>
      </c>
    </row>
    <row r="884">
      <c r="BR884" s="21" t="str">
        <f>B884&amp;"|"&amp;D884</f>
        <v>|</v>
      </c>
    </row>
    <row r="885">
      <c r="BR885" s="21" t="str">
        <f>B885&amp;"|"&amp;D885</f>
        <v>|</v>
      </c>
    </row>
    <row r="886">
      <c r="BR886" s="21" t="str">
        <f>B886&amp;"|"&amp;D886</f>
        <v>|</v>
      </c>
    </row>
    <row r="887">
      <c r="BR887" s="21" t="str">
        <f>B887&amp;"|"&amp;D887</f>
        <v>|</v>
      </c>
    </row>
    <row r="888">
      <c r="BR888" s="21" t="str">
        <f>B888&amp;"|"&amp;D888</f>
        <v>|</v>
      </c>
    </row>
    <row r="889">
      <c r="BR889" s="21" t="str">
        <f>B889&amp;"|"&amp;D889</f>
        <v>|</v>
      </c>
    </row>
    <row r="890">
      <c r="BR890" s="21" t="str">
        <f>B890&amp;"|"&amp;D890</f>
        <v>|</v>
      </c>
    </row>
    <row r="891">
      <c r="BR891" s="21" t="str">
        <f>B891&amp;"|"&amp;D891</f>
        <v>|</v>
      </c>
    </row>
    <row r="892">
      <c r="BR892" s="21" t="str">
        <f>B892&amp;"|"&amp;D892</f>
        <v>|</v>
      </c>
    </row>
    <row r="893">
      <c r="BR893" s="21" t="str">
        <f>B893&amp;"|"&amp;D893</f>
        <v>|</v>
      </c>
    </row>
    <row r="894">
      <c r="BR894" s="21" t="str">
        <f>B894&amp;"|"&amp;D894</f>
        <v>|</v>
      </c>
    </row>
    <row r="895">
      <c r="BR895" s="21" t="str">
        <f>B895&amp;"|"&amp;D895</f>
        <v>|</v>
      </c>
    </row>
    <row r="896">
      <c r="BR896" s="21" t="str">
        <f>B896&amp;"|"&amp;D896</f>
        <v>|</v>
      </c>
    </row>
    <row r="897">
      <c r="BR897" s="21" t="str">
        <f>B897&amp;"|"&amp;D897</f>
        <v>|</v>
      </c>
    </row>
    <row r="898">
      <c r="BR898" s="21" t="str">
        <f>B898&amp;"|"&amp;D898</f>
        <v>|</v>
      </c>
    </row>
    <row r="899">
      <c r="BR899" s="21" t="str">
        <f>B899&amp;"|"&amp;D899</f>
        <v>|</v>
      </c>
    </row>
    <row r="900">
      <c r="BR900" s="21" t="str">
        <f>B900&amp;"|"&amp;D900</f>
        <v>|</v>
      </c>
    </row>
    <row r="901">
      <c r="BR901" s="21" t="str">
        <f>B901&amp;"|"&amp;D901</f>
        <v>|</v>
      </c>
    </row>
    <row r="902">
      <c r="BR902" s="21" t="str">
        <f>B902&amp;"|"&amp;D902</f>
        <v>|</v>
      </c>
    </row>
    <row r="903">
      <c r="BR903" s="21" t="str">
        <f>B903&amp;"|"&amp;D903</f>
        <v>|</v>
      </c>
    </row>
    <row r="904">
      <c r="BR904" s="21" t="str">
        <f>B904&amp;"|"&amp;D904</f>
        <v>|</v>
      </c>
    </row>
    <row r="905">
      <c r="BR905" s="21" t="str">
        <f>B905&amp;"|"&amp;D905</f>
        <v>|</v>
      </c>
    </row>
    <row r="906">
      <c r="BR906" s="21" t="str">
        <f>B906&amp;"|"&amp;D906</f>
        <v>|</v>
      </c>
    </row>
    <row r="907">
      <c r="BR907" s="21" t="str">
        <f>B907&amp;"|"&amp;D907</f>
        <v>|</v>
      </c>
    </row>
    <row r="908">
      <c r="BR908" s="21" t="str">
        <f>B908&amp;"|"&amp;D908</f>
        <v>|</v>
      </c>
    </row>
    <row r="909">
      <c r="BR909" s="21" t="str">
        <f>B909&amp;"|"&amp;D909</f>
        <v>|</v>
      </c>
    </row>
    <row r="910">
      <c r="BR910" s="21" t="str">
        <f>B910&amp;"|"&amp;D910</f>
        <v>|</v>
      </c>
    </row>
    <row r="911">
      <c r="BR911" s="21" t="str">
        <f>B911&amp;"|"&amp;D911</f>
        <v>|</v>
      </c>
    </row>
    <row r="912">
      <c r="BR912" s="21" t="str">
        <f>B912&amp;"|"&amp;D912</f>
        <v>|</v>
      </c>
    </row>
    <row r="913">
      <c r="BR913" s="21" t="str">
        <f>B913&amp;"|"&amp;D913</f>
        <v>|</v>
      </c>
    </row>
    <row r="914">
      <c r="BR914" s="21" t="str">
        <f>B914&amp;"|"&amp;D914</f>
        <v>|</v>
      </c>
    </row>
    <row r="915">
      <c r="BR915" s="21" t="str">
        <f>B915&amp;"|"&amp;D915</f>
        <v>|</v>
      </c>
    </row>
    <row r="916">
      <c r="BR916" s="21" t="str">
        <f>B916&amp;"|"&amp;D916</f>
        <v>|</v>
      </c>
    </row>
    <row r="917">
      <c r="BR917" s="21" t="str">
        <f>B917&amp;"|"&amp;D917</f>
        <v>|</v>
      </c>
    </row>
    <row r="918">
      <c r="BR918" s="21" t="str">
        <f>B918&amp;"|"&amp;D918</f>
        <v>|</v>
      </c>
    </row>
    <row r="919">
      <c r="BR919" s="21" t="str">
        <f>B919&amp;"|"&amp;D919</f>
        <v>|</v>
      </c>
    </row>
    <row r="920">
      <c r="BR920" s="21" t="str">
        <f>B920&amp;"|"&amp;D920</f>
        <v>|</v>
      </c>
    </row>
    <row r="921">
      <c r="BR921" s="21" t="str">
        <f>B921&amp;"|"&amp;D921</f>
        <v>|</v>
      </c>
    </row>
    <row r="922">
      <c r="BR922" s="21" t="str">
        <f>B922&amp;"|"&amp;D922</f>
        <v>|</v>
      </c>
    </row>
    <row r="923">
      <c r="BR923" s="21" t="str">
        <f>B923&amp;"|"&amp;D923</f>
        <v>|</v>
      </c>
    </row>
    <row r="924">
      <c r="BR924" s="21" t="str">
        <f>B924&amp;"|"&amp;D924</f>
        <v>|</v>
      </c>
    </row>
    <row r="925">
      <c r="BR925" s="21" t="str">
        <f>B925&amp;"|"&amp;D925</f>
        <v>|</v>
      </c>
    </row>
    <row r="926">
      <c r="BR926" s="21" t="str">
        <f>B926&amp;"|"&amp;D926</f>
        <v>|</v>
      </c>
    </row>
    <row r="927">
      <c r="BR927" s="21" t="str">
        <f>B927&amp;"|"&amp;D927</f>
        <v>|</v>
      </c>
    </row>
    <row r="928">
      <c r="BR928" s="21" t="str">
        <f>B928&amp;"|"&amp;D928</f>
        <v>|</v>
      </c>
    </row>
    <row r="929">
      <c r="BR929" s="21" t="str">
        <f>B929&amp;"|"&amp;D929</f>
        <v>|</v>
      </c>
    </row>
    <row r="930">
      <c r="BR930" s="21" t="str">
        <f>B930&amp;"|"&amp;D930</f>
        <v>|</v>
      </c>
    </row>
    <row r="931">
      <c r="BR931" s="21" t="str">
        <f>B931&amp;"|"&amp;D931</f>
        <v>|</v>
      </c>
    </row>
    <row r="932">
      <c r="BR932" s="21" t="str">
        <f>B932&amp;"|"&amp;D932</f>
        <v>|</v>
      </c>
    </row>
    <row r="933">
      <c r="BR933" s="21" t="str">
        <f>B933&amp;"|"&amp;D933</f>
        <v>|</v>
      </c>
    </row>
    <row r="934">
      <c r="BR934" s="21" t="str">
        <f>B934&amp;"|"&amp;D934</f>
        <v>|</v>
      </c>
    </row>
    <row r="935">
      <c r="BR935" s="21" t="str">
        <f>B935&amp;"|"&amp;D935</f>
        <v>|</v>
      </c>
    </row>
    <row r="936">
      <c r="BR936" s="21" t="str">
        <f>B936&amp;"|"&amp;D936</f>
        <v>|</v>
      </c>
    </row>
    <row r="937">
      <c r="BR937" s="21" t="str">
        <f>B937&amp;"|"&amp;D937</f>
        <v>|</v>
      </c>
    </row>
    <row r="938">
      <c r="BR938" s="21" t="str">
        <f>B938&amp;"|"&amp;D938</f>
        <v>|</v>
      </c>
    </row>
    <row r="939">
      <c r="BR939" s="21" t="str">
        <f>B939&amp;"|"&amp;D939</f>
        <v>|</v>
      </c>
    </row>
    <row r="940">
      <c r="BR940" s="21" t="str">
        <f>B940&amp;"|"&amp;D940</f>
        <v>|</v>
      </c>
    </row>
    <row r="941">
      <c r="BR941" s="21" t="str">
        <f>B941&amp;"|"&amp;D941</f>
        <v>|</v>
      </c>
    </row>
    <row r="942">
      <c r="BR942" s="21" t="str">
        <f>B942&amp;"|"&amp;D942</f>
        <v>|</v>
      </c>
    </row>
    <row r="943">
      <c r="BR943" s="21" t="str">
        <f>B943&amp;"|"&amp;D943</f>
        <v>|</v>
      </c>
    </row>
    <row r="944">
      <c r="BR944" s="21" t="str">
        <f>B944&amp;"|"&amp;D944</f>
        <v>|</v>
      </c>
    </row>
    <row r="945">
      <c r="BR945" s="21" t="str">
        <f>B945&amp;"|"&amp;D945</f>
        <v>|</v>
      </c>
    </row>
    <row r="946">
      <c r="BR946" s="21" t="str">
        <f>B946&amp;"|"&amp;D946</f>
        <v>|</v>
      </c>
    </row>
    <row r="947">
      <c r="BR947" s="21" t="str">
        <f>B947&amp;"|"&amp;D947</f>
        <v>|</v>
      </c>
    </row>
    <row r="948">
      <c r="BR948" s="21" t="str">
        <f>B948&amp;"|"&amp;D948</f>
        <v>|</v>
      </c>
    </row>
    <row r="949">
      <c r="BR949" s="21" t="str">
        <f>B949&amp;"|"&amp;D949</f>
        <v>|</v>
      </c>
    </row>
    <row r="950">
      <c r="BR950" s="21" t="str">
        <f>B950&amp;"|"&amp;D950</f>
        <v>|</v>
      </c>
    </row>
    <row r="951">
      <c r="BR951" s="21" t="str">
        <f>B951&amp;"|"&amp;D951</f>
        <v>|</v>
      </c>
    </row>
    <row r="952">
      <c r="BR952" s="21" t="str">
        <f>B952&amp;"|"&amp;D952</f>
        <v>|</v>
      </c>
    </row>
    <row r="953">
      <c r="BR953" s="21" t="str">
        <f>B953&amp;"|"&amp;D953</f>
        <v>|</v>
      </c>
    </row>
    <row r="954">
      <c r="BR954" s="21" t="str">
        <f>B954&amp;"|"&amp;D954</f>
        <v>|</v>
      </c>
    </row>
    <row r="955">
      <c r="BR955" s="21" t="str">
        <f>B955&amp;"|"&amp;D955</f>
        <v>|</v>
      </c>
    </row>
    <row r="956">
      <c r="BR956" s="21" t="str">
        <f>B956&amp;"|"&amp;D956</f>
        <v>|</v>
      </c>
    </row>
    <row r="957">
      <c r="BR957" s="21" t="str">
        <f>B957&amp;"|"&amp;D957</f>
        <v>|</v>
      </c>
    </row>
    <row r="958">
      <c r="BR958" s="21" t="str">
        <f>B958&amp;"|"&amp;D958</f>
        <v>|</v>
      </c>
    </row>
    <row r="959">
      <c r="BR959" s="21" t="str">
        <f>B959&amp;"|"&amp;D959</f>
        <v>|</v>
      </c>
    </row>
    <row r="960">
      <c r="BR960" s="21" t="str">
        <f>B960&amp;"|"&amp;D960</f>
        <v>|</v>
      </c>
    </row>
    <row r="961">
      <c r="BR961" s="21" t="str">
        <f>B961&amp;"|"&amp;D961</f>
        <v>|</v>
      </c>
    </row>
    <row r="962">
      <c r="BR962" s="21" t="str">
        <f>B962&amp;"|"&amp;D962</f>
        <v>|</v>
      </c>
    </row>
    <row r="963">
      <c r="BR963" s="21" t="str">
        <f>B963&amp;"|"&amp;D963</f>
        <v>|</v>
      </c>
    </row>
    <row r="964">
      <c r="BR964" s="21" t="str">
        <f>B964&amp;"|"&amp;D964</f>
        <v>|</v>
      </c>
    </row>
    <row r="965">
      <c r="BR965" s="21" t="str">
        <f>B965&amp;"|"&amp;D965</f>
        <v>|</v>
      </c>
    </row>
    <row r="966">
      <c r="BR966" s="21" t="str">
        <f>B966&amp;"|"&amp;D966</f>
        <v>|</v>
      </c>
    </row>
    <row r="967">
      <c r="BR967" s="21" t="str">
        <f>B967&amp;"|"&amp;D967</f>
        <v>|</v>
      </c>
    </row>
    <row r="968">
      <c r="BR968" s="21" t="str">
        <f>B968&amp;"|"&amp;D968</f>
        <v>|</v>
      </c>
    </row>
    <row r="969">
      <c r="BR969" s="21" t="str">
        <f>B969&amp;"|"&amp;D969</f>
        <v>|</v>
      </c>
    </row>
    <row r="970">
      <c r="BR970" s="21" t="str">
        <f>B970&amp;"|"&amp;D970</f>
        <v>|</v>
      </c>
    </row>
    <row r="971">
      <c r="BR971" s="21" t="str">
        <f>B971&amp;"|"&amp;D971</f>
        <v>|</v>
      </c>
    </row>
    <row r="972">
      <c r="BR972" s="21" t="str">
        <f>B972&amp;"|"&amp;D972</f>
        <v>|</v>
      </c>
    </row>
    <row r="973">
      <c r="BR973" s="21" t="str">
        <f>B973&amp;"|"&amp;D973</f>
        <v>|</v>
      </c>
    </row>
    <row r="974">
      <c r="BR974" s="21" t="str">
        <f>B974&amp;"|"&amp;D974</f>
        <v>|</v>
      </c>
    </row>
    <row r="975">
      <c r="BR975" s="21" t="str">
        <f>B975&amp;"|"&amp;D975</f>
        <v>|</v>
      </c>
    </row>
    <row r="976">
      <c r="BR976" s="21" t="str">
        <f>B976&amp;"|"&amp;D976</f>
        <v>|</v>
      </c>
    </row>
    <row r="977">
      <c r="BR977" s="21" t="str">
        <f>B977&amp;"|"&amp;D977</f>
        <v>|</v>
      </c>
    </row>
    <row r="978">
      <c r="BR978" s="21" t="str">
        <f>B978&amp;"|"&amp;D978</f>
        <v>|</v>
      </c>
    </row>
    <row r="979">
      <c r="BR979" s="21" t="str">
        <f>B979&amp;"|"&amp;D979</f>
        <v>|</v>
      </c>
    </row>
    <row r="980">
      <c r="BR980" s="21" t="str">
        <f>B980&amp;"|"&amp;D980</f>
        <v>|</v>
      </c>
    </row>
    <row r="981">
      <c r="BR981" s="21" t="str">
        <f>B981&amp;"|"&amp;D981</f>
        <v>|</v>
      </c>
    </row>
    <row r="982">
      <c r="BR982" s="21" t="str">
        <f>B982&amp;"|"&amp;D982</f>
        <v>|</v>
      </c>
    </row>
    <row r="983">
      <c r="BR983" s="21" t="str">
        <f>B983&amp;"|"&amp;D983</f>
        <v>|</v>
      </c>
    </row>
    <row r="984">
      <c r="BR984" s="21" t="str">
        <f>B984&amp;"|"&amp;D984</f>
        <v>|</v>
      </c>
    </row>
    <row r="985">
      <c r="BR985" s="21" t="str">
        <f>B985&amp;"|"&amp;D985</f>
        <v>|</v>
      </c>
    </row>
    <row r="986">
      <c r="BR986" s="21" t="str">
        <f>B986&amp;"|"&amp;D986</f>
        <v>|</v>
      </c>
    </row>
    <row r="987">
      <c r="BR987" s="21" t="str">
        <f>B987&amp;"|"&amp;D987</f>
        <v>|</v>
      </c>
    </row>
    <row r="988">
      <c r="BR988" s="21" t="str">
        <f>B988&amp;"|"&amp;D988</f>
        <v>|</v>
      </c>
    </row>
    <row r="989">
      <c r="BR989" s="21" t="str">
        <f>B989&amp;"|"&amp;D989</f>
        <v>|</v>
      </c>
    </row>
    <row r="990">
      <c r="BR990" s="21" t="str">
        <f>B990&amp;"|"&amp;D990</f>
        <v>|</v>
      </c>
    </row>
    <row r="991">
      <c r="BR991" s="21" t="str">
        <f>B991&amp;"|"&amp;D991</f>
        <v>|</v>
      </c>
    </row>
    <row r="992">
      <c r="BR992" s="21" t="str">
        <f>B992&amp;"|"&amp;D992</f>
        <v>|</v>
      </c>
    </row>
    <row r="993">
      <c r="BR993" s="21" t="str">
        <f>B993&amp;"|"&amp;D993</f>
        <v>|</v>
      </c>
    </row>
    <row r="994">
      <c r="BR994" s="21" t="str">
        <f>B994&amp;"|"&amp;D994</f>
        <v>|</v>
      </c>
    </row>
    <row r="995">
      <c r="BR995" s="21" t="str">
        <f>B995&amp;"|"&amp;D995</f>
        <v>|</v>
      </c>
    </row>
    <row r="996">
      <c r="BR996" s="21" t="str">
        <f>B996&amp;"|"&amp;D996</f>
        <v>|</v>
      </c>
    </row>
    <row r="997">
      <c r="BR997" s="21" t="str">
        <f>B997&amp;"|"&amp;D997</f>
        <v>|</v>
      </c>
    </row>
    <row r="998">
      <c r="BR998" s="21" t="str">
        <f>B998&amp;"|"&amp;D998</f>
        <v>|</v>
      </c>
    </row>
    <row r="999">
      <c r="BR999" s="21" t="str">
        <f>B999&amp;"|"&amp;D999</f>
        <v>|</v>
      </c>
    </row>
    <row r="1000">
      <c r="BR1000" s="21" t="str">
        <f>B1000&amp;"|"&amp;D1000</f>
        <v>|</v>
      </c>
    </row>
    <row r="1001">
      <c r="BR1001" s="21" t="str">
        <f>B1001&amp;"|"&amp;D1001</f>
        <v>|</v>
      </c>
    </row>
    <row r="1002">
      <c r="BR1002" s="21" t="str">
        <f>B1002&amp;"|"&amp;D1002</f>
        <v>|</v>
      </c>
    </row>
    <row r="1003">
      <c r="BR1003" s="21" t="str">
        <f>B1003&amp;"|"&amp;D1003</f>
        <v>|</v>
      </c>
    </row>
    <row r="1004">
      <c r="BR1004" s="21" t="str">
        <f>B1004&amp;"|"&amp;D1004</f>
        <v>|</v>
      </c>
    </row>
    <row r="1005">
      <c r="BR1005" s="21" t="str">
        <f>B1005&amp;"|"&amp;D1005</f>
        <v>|</v>
      </c>
    </row>
    <row r="1006">
      <c r="BR1006" s="21" t="str">
        <f>B1006&amp;"|"&amp;D1006</f>
        <v>|</v>
      </c>
    </row>
    <row r="1007">
      <c r="BR1007" s="21" t="str">
        <f>B1007&amp;"|"&amp;D1007</f>
        <v>|</v>
      </c>
    </row>
    <row r="1008">
      <c r="BR1008" s="21" t="str">
        <f>B1008&amp;"|"&amp;D1008</f>
        <v>|</v>
      </c>
    </row>
    <row r="1009">
      <c r="BR1009" s="21" t="str">
        <f>B1009&amp;"|"&amp;D1009</f>
        <v>|</v>
      </c>
    </row>
    <row r="1010">
      <c r="BR1010" s="21" t="str">
        <f>B1010&amp;"|"&amp;D1010</f>
        <v>|</v>
      </c>
    </row>
    <row r="1011">
      <c r="BR1011" s="21" t="str">
        <f>B1011&amp;"|"&amp;D1011</f>
        <v>|</v>
      </c>
    </row>
    <row r="1012">
      <c r="BR1012" s="21" t="str">
        <f>B1012&amp;"|"&amp;D1012</f>
        <v>|</v>
      </c>
    </row>
    <row r="1013">
      <c r="BR1013" s="21" t="str">
        <f>B1013&amp;"|"&amp;D1013</f>
        <v>|</v>
      </c>
    </row>
    <row r="1014">
      <c r="BR1014" s="21" t="str">
        <f>B1014&amp;"|"&amp;D1014</f>
        <v>|</v>
      </c>
    </row>
    <row r="1015">
      <c r="BR1015" s="21" t="str">
        <f>B1015&amp;"|"&amp;D1015</f>
        <v>|</v>
      </c>
    </row>
    <row r="1016">
      <c r="BR1016" s="21" t="str">
        <f>B1016&amp;"|"&amp;D1016</f>
        <v>|</v>
      </c>
    </row>
    <row r="1017">
      <c r="BR1017" s="21" t="str">
        <f>B1017&amp;"|"&amp;D1017</f>
        <v>|</v>
      </c>
    </row>
    <row r="1018">
      <c r="BR1018" s="21" t="str">
        <f>B1018&amp;"|"&amp;D1018</f>
        <v>|</v>
      </c>
    </row>
    <row r="1019">
      <c r="BR1019" s="21" t="str">
        <f>B1019&amp;"|"&amp;D1019</f>
        <v>|</v>
      </c>
    </row>
    <row r="1020">
      <c r="BR1020" s="21" t="str">
        <f>B1020&amp;"|"&amp;D1020</f>
        <v>|</v>
      </c>
    </row>
    <row r="1021">
      <c r="BR1021" s="21" t="str">
        <f>B1021&amp;"|"&amp;D1021</f>
        <v>|</v>
      </c>
    </row>
    <row r="1022">
      <c r="BR1022" s="21" t="str">
        <f>B1022&amp;"|"&amp;D1022</f>
        <v>|</v>
      </c>
    </row>
    <row r="1023">
      <c r="BR1023" s="21" t="str">
        <f>B1023&amp;"|"&amp;D1023</f>
        <v>|</v>
      </c>
    </row>
    <row r="1024">
      <c r="BR1024" s="21" t="str">
        <f>B1024&amp;"|"&amp;D1024</f>
        <v>|</v>
      </c>
    </row>
    <row r="1025">
      <c r="BR1025" s="21" t="str">
        <f>B1025&amp;"|"&amp;D1025</f>
        <v>|</v>
      </c>
    </row>
    <row r="1026">
      <c r="BR1026" s="21" t="str">
        <f>B1026&amp;"|"&amp;D1026</f>
        <v>|</v>
      </c>
    </row>
    <row r="1027">
      <c r="BR1027" s="21" t="str">
        <f>B1027&amp;"|"&amp;D1027</f>
        <v>|</v>
      </c>
    </row>
    <row r="1028">
      <c r="BR1028" s="21" t="str">
        <f>B1028&amp;"|"&amp;D1028</f>
        <v>|</v>
      </c>
    </row>
    <row r="1029">
      <c r="BR1029" s="21" t="str">
        <f>B1029&amp;"|"&amp;D1029</f>
        <v>|</v>
      </c>
    </row>
    <row r="1030">
      <c r="BR1030" s="21" t="str">
        <f>B1030&amp;"|"&amp;D1030</f>
        <v>|</v>
      </c>
    </row>
    <row r="1031">
      <c r="BR1031" s="21" t="str">
        <f>B1031&amp;"|"&amp;D1031</f>
        <v>|</v>
      </c>
    </row>
    <row r="1032">
      <c r="BR1032" s="21" t="str">
        <f>B1032&amp;"|"&amp;D1032</f>
        <v>|</v>
      </c>
    </row>
    <row r="1033">
      <c r="BR1033" s="21" t="str">
        <f>B1033&amp;"|"&amp;D1033</f>
        <v>|</v>
      </c>
    </row>
    <row r="1034">
      <c r="BR1034" s="21" t="str">
        <f>B1034&amp;"|"&amp;D1034</f>
        <v>|</v>
      </c>
    </row>
    <row r="1035">
      <c r="BR1035" s="21" t="str">
        <f>B1035&amp;"|"&amp;D1035</f>
        <v>|</v>
      </c>
    </row>
    <row r="1036">
      <c r="BR1036" s="21" t="str">
        <f>B1036&amp;"|"&amp;D1036</f>
        <v>|</v>
      </c>
    </row>
    <row r="1037">
      <c r="BR1037" s="21" t="str">
        <f>B1037&amp;"|"&amp;D1037</f>
        <v>|</v>
      </c>
    </row>
    <row r="1038">
      <c r="BR1038" s="21" t="str">
        <f>B1038&amp;"|"&amp;D1038</f>
        <v>|</v>
      </c>
    </row>
    <row r="1039">
      <c r="BR1039" s="21" t="str">
        <f>B1039&amp;"|"&amp;D1039</f>
        <v>|</v>
      </c>
    </row>
    <row r="1040">
      <c r="BR1040" s="21" t="str">
        <f>B1040&amp;"|"&amp;D1040</f>
        <v>|</v>
      </c>
    </row>
    <row r="1041">
      <c r="BR1041" s="21" t="str">
        <f>B1041&amp;"|"&amp;D1041</f>
        <v>|</v>
      </c>
    </row>
    <row r="1042">
      <c r="BR1042" s="21" t="str">
        <f>B1042&amp;"|"&amp;D1042</f>
        <v>|</v>
      </c>
    </row>
    <row r="1043">
      <c r="BR1043" s="21" t="str">
        <f>B1043&amp;"|"&amp;D1043</f>
        <v>|</v>
      </c>
    </row>
    <row r="1044">
      <c r="BR1044" s="21" t="str">
        <f>B1044&amp;"|"&amp;D1044</f>
        <v>|</v>
      </c>
    </row>
    <row r="1045">
      <c r="BR1045" s="21" t="str">
        <f>B1045&amp;"|"&amp;D1045</f>
        <v>|</v>
      </c>
    </row>
    <row r="1046">
      <c r="BR1046" s="21" t="str">
        <f>B1046&amp;"|"&amp;D1046</f>
        <v>|</v>
      </c>
    </row>
    <row r="1047">
      <c r="BR1047" s="21" t="str">
        <f>B1047&amp;"|"&amp;D1047</f>
        <v>|</v>
      </c>
    </row>
    <row r="1048">
      <c r="BR1048" s="21" t="str">
        <f>B1048&amp;"|"&amp;D1048</f>
        <v>|</v>
      </c>
    </row>
    <row r="1049">
      <c r="BR1049" s="21" t="str">
        <f>B1049&amp;"|"&amp;D1049</f>
        <v>|</v>
      </c>
    </row>
    <row r="1050">
      <c r="BR1050" s="21" t="str">
        <f>B1050&amp;"|"&amp;D1050</f>
        <v>|</v>
      </c>
    </row>
    <row r="1051">
      <c r="BR1051" s="21" t="str">
        <f>B1051&amp;"|"&amp;D1051</f>
        <v>|</v>
      </c>
    </row>
    <row r="1052">
      <c r="BR1052" s="21" t="str">
        <f>B1052&amp;"|"&amp;D1052</f>
        <v>|</v>
      </c>
    </row>
    <row r="1053">
      <c r="BR1053" s="21" t="str">
        <f>B1053&amp;"|"&amp;D1053</f>
        <v>|</v>
      </c>
    </row>
    <row r="1054">
      <c r="BR1054" s="21" t="str">
        <f>B1054&amp;"|"&amp;D1054</f>
        <v>|</v>
      </c>
    </row>
    <row r="1055">
      <c r="BR1055" s="21" t="str">
        <f>B1055&amp;"|"&amp;D1055</f>
        <v>|</v>
      </c>
    </row>
    <row r="1056">
      <c r="BR1056" s="21" t="str">
        <f>B1056&amp;"|"&amp;D1056</f>
        <v>|</v>
      </c>
    </row>
    <row r="1057">
      <c r="BR1057" s="21" t="str">
        <f>B1057&amp;"|"&amp;D1057</f>
        <v>|</v>
      </c>
    </row>
    <row r="1058">
      <c r="BR1058" s="21" t="str">
        <f>B1058&amp;"|"&amp;D1058</f>
        <v>|</v>
      </c>
    </row>
    <row r="1059">
      <c r="BR1059" s="21" t="str">
        <f>B1059&amp;"|"&amp;D1059</f>
        <v>|</v>
      </c>
    </row>
    <row r="1060">
      <c r="BR1060" s="21" t="str">
        <f>B1060&amp;"|"&amp;D1060</f>
        <v>|</v>
      </c>
    </row>
    <row r="1061">
      <c r="BR1061" s="21" t="str">
        <f>B1061&amp;"|"&amp;D1061</f>
        <v>|</v>
      </c>
    </row>
    <row r="1062">
      <c r="BR1062" s="21" t="str">
        <f>B1062&amp;"|"&amp;D1062</f>
        <v>|</v>
      </c>
    </row>
    <row r="1063">
      <c r="BR1063" s="21" t="str">
        <f>B1063&amp;"|"&amp;D1063</f>
        <v>|</v>
      </c>
    </row>
    <row r="1064">
      <c r="BR1064" s="21" t="str">
        <f>B1064&amp;"|"&amp;D1064</f>
        <v>|</v>
      </c>
    </row>
    <row r="1065">
      <c r="BR1065" s="21" t="str">
        <f>B1065&amp;"|"&amp;D1065</f>
        <v>|</v>
      </c>
    </row>
    <row r="1066">
      <c r="BR1066" s="21" t="str">
        <f>B1066&amp;"|"&amp;D1066</f>
        <v>|</v>
      </c>
    </row>
    <row r="1067">
      <c r="BR1067" s="21" t="str">
        <f>B1067&amp;"|"&amp;D1067</f>
        <v>|</v>
      </c>
    </row>
    <row r="1068">
      <c r="BR1068" s="21" t="str">
        <f>B1068&amp;"|"&amp;D1068</f>
        <v>|</v>
      </c>
    </row>
    <row r="1069">
      <c r="BR1069" s="21" t="str">
        <f>B1069&amp;"|"&amp;D1069</f>
        <v>|</v>
      </c>
    </row>
    <row r="1070">
      <c r="BR1070" s="21" t="str">
        <f>B1070&amp;"|"&amp;D1070</f>
        <v>|</v>
      </c>
    </row>
    <row r="1071">
      <c r="BR1071" s="21" t="str">
        <f>B1071&amp;"|"&amp;D1071</f>
        <v>|</v>
      </c>
    </row>
    <row r="1072">
      <c r="BR1072" s="21" t="str">
        <f>B1072&amp;"|"&amp;D1072</f>
        <v>|</v>
      </c>
    </row>
    <row r="1073">
      <c r="BR1073" s="21" t="str">
        <f>B1073&amp;"|"&amp;D1073</f>
        <v>|</v>
      </c>
    </row>
    <row r="1074">
      <c r="BR1074" s="21" t="str">
        <f>B1074&amp;"|"&amp;D1074</f>
        <v>|</v>
      </c>
    </row>
    <row r="1075">
      <c r="BR1075" s="21" t="str">
        <f>B1075&amp;"|"&amp;D1075</f>
        <v>|</v>
      </c>
    </row>
    <row r="1076">
      <c r="BR1076" s="21" t="str">
        <f>B1076&amp;"|"&amp;D1076</f>
        <v>|</v>
      </c>
    </row>
    <row r="1077">
      <c r="BR1077" s="21" t="str">
        <f>B1077&amp;"|"&amp;D1077</f>
        <v>|</v>
      </c>
    </row>
    <row r="1078">
      <c r="BR1078" s="21" t="str">
        <f>B1078&amp;"|"&amp;D1078</f>
        <v>|</v>
      </c>
    </row>
    <row r="1079">
      <c r="BR1079" s="21" t="str">
        <f>B1079&amp;"|"&amp;D1079</f>
        <v>|</v>
      </c>
    </row>
    <row r="1080">
      <c r="BR1080" s="21" t="str">
        <f>B1080&amp;"|"&amp;D1080</f>
        <v>|</v>
      </c>
    </row>
    <row r="1081">
      <c r="BR1081" s="21" t="str">
        <f>B1081&amp;"|"&amp;D1081</f>
        <v>|</v>
      </c>
    </row>
    <row r="1082">
      <c r="BR1082" s="21" t="str">
        <f>B1082&amp;"|"&amp;D1082</f>
        <v>|</v>
      </c>
    </row>
    <row r="1083">
      <c r="BR1083" s="21" t="str">
        <f>B1083&amp;"|"&amp;D1083</f>
        <v>|</v>
      </c>
    </row>
    <row r="1084">
      <c r="BR1084" s="21" t="str">
        <f>B1084&amp;"|"&amp;D1084</f>
        <v>|</v>
      </c>
    </row>
    <row r="1085">
      <c r="BR1085" s="21" t="str">
        <f>B1085&amp;"|"&amp;D1085</f>
        <v>|</v>
      </c>
    </row>
    <row r="1086">
      <c r="BR1086" s="21" t="str">
        <f>B1086&amp;"|"&amp;D1086</f>
        <v>|</v>
      </c>
    </row>
    <row r="1087">
      <c r="BR1087" s="21" t="str">
        <f>B1087&amp;"|"&amp;D1087</f>
        <v>|</v>
      </c>
    </row>
    <row r="1088">
      <c r="BR1088" s="21" t="str">
        <f>B1088&amp;"|"&amp;D1088</f>
        <v>|</v>
      </c>
    </row>
    <row r="1089">
      <c r="BR1089" s="21" t="str">
        <f>B1089&amp;"|"&amp;D1089</f>
        <v>|</v>
      </c>
    </row>
    <row r="1090">
      <c r="BR1090" s="21" t="str">
        <f>B1090&amp;"|"&amp;D1090</f>
        <v>|</v>
      </c>
    </row>
    <row r="1091">
      <c r="BR1091" s="21" t="str">
        <f>B1091&amp;"|"&amp;D1091</f>
        <v>|</v>
      </c>
    </row>
    <row r="1092">
      <c r="BR1092" s="21" t="str">
        <f>B1092&amp;"|"&amp;D1092</f>
        <v>|</v>
      </c>
    </row>
    <row r="1093">
      <c r="BR1093" s="21" t="str">
        <f>B1093&amp;"|"&amp;D1093</f>
        <v>|</v>
      </c>
    </row>
    <row r="1094">
      <c r="BR1094" s="21" t="str">
        <f>B1094&amp;"|"&amp;D1094</f>
        <v>|</v>
      </c>
    </row>
    <row r="1095">
      <c r="BR1095" s="21" t="str">
        <f>B1095&amp;"|"&amp;D1095</f>
        <v>|</v>
      </c>
    </row>
    <row r="1096">
      <c r="BR1096" s="21" t="str">
        <f>B1096&amp;"|"&amp;D1096</f>
        <v>|</v>
      </c>
    </row>
    <row r="1097">
      <c r="BR1097" s="21" t="str">
        <f>B1097&amp;"|"&amp;D1097</f>
        <v>|</v>
      </c>
    </row>
    <row r="1098">
      <c r="BR1098" s="21" t="str">
        <f>B1098&amp;"|"&amp;D1098</f>
        <v>|</v>
      </c>
    </row>
    <row r="1099">
      <c r="BR1099" s="21" t="str">
        <f>B1099&amp;"|"&amp;D1099</f>
        <v>|</v>
      </c>
    </row>
    <row r="1100">
      <c r="BR1100" s="21" t="str">
        <f>B1100&amp;"|"&amp;D1100</f>
        <v>|</v>
      </c>
    </row>
    <row r="1101">
      <c r="BR1101" s="21" t="str">
        <f>B1101&amp;"|"&amp;D1101</f>
        <v>|</v>
      </c>
    </row>
    <row r="1102">
      <c r="BR1102" s="21" t="str">
        <f>B1102&amp;"|"&amp;D1102</f>
        <v>|</v>
      </c>
    </row>
    <row r="1103">
      <c r="BR1103" s="21" t="str">
        <f>B1103&amp;"|"&amp;D1103</f>
        <v>|</v>
      </c>
    </row>
    <row r="1104">
      <c r="BR1104" s="21" t="str">
        <f>B1104&amp;"|"&amp;D1104</f>
        <v>|</v>
      </c>
    </row>
    <row r="1105">
      <c r="BR1105" s="21" t="str">
        <f>B1105&amp;"|"&amp;D1105</f>
        <v>|</v>
      </c>
    </row>
    <row r="1106">
      <c r="BR1106" s="21" t="str">
        <f>B1106&amp;"|"&amp;D1106</f>
        <v>|</v>
      </c>
    </row>
    <row r="1107">
      <c r="BR1107" s="21" t="str">
        <f>B1107&amp;"|"&amp;D1107</f>
        <v>|</v>
      </c>
    </row>
    <row r="1108">
      <c r="BR1108" s="21" t="str">
        <f>B1108&amp;"|"&amp;D1108</f>
        <v>|</v>
      </c>
    </row>
    <row r="1109">
      <c r="BR1109" s="21" t="str">
        <f>B1109&amp;"|"&amp;D1109</f>
        <v>|</v>
      </c>
    </row>
    <row r="1110">
      <c r="BR1110" s="21" t="str">
        <f>B1110&amp;"|"&amp;D1110</f>
        <v>|</v>
      </c>
    </row>
    <row r="1111">
      <c r="BR1111" s="21" t="str">
        <f>B1111&amp;"|"&amp;D1111</f>
        <v>|</v>
      </c>
    </row>
    <row r="1112">
      <c r="BR1112" s="21" t="str">
        <f>B1112&amp;"|"&amp;D1112</f>
        <v>|</v>
      </c>
    </row>
    <row r="1113">
      <c r="BR1113" s="21" t="str">
        <f>B1113&amp;"|"&amp;D1113</f>
        <v>|</v>
      </c>
    </row>
    <row r="1114">
      <c r="BR1114" s="21" t="str">
        <f>B1114&amp;"|"&amp;D1114</f>
        <v>|</v>
      </c>
    </row>
    <row r="1115">
      <c r="BR1115" s="21" t="str">
        <f>B1115&amp;"|"&amp;D1115</f>
        <v>|</v>
      </c>
    </row>
    <row r="1116">
      <c r="BR1116" s="21" t="str">
        <f>B1116&amp;"|"&amp;D1116</f>
        <v>|</v>
      </c>
    </row>
    <row r="1117">
      <c r="BR1117" s="21" t="str">
        <f>B1117&amp;"|"&amp;D1117</f>
        <v>|</v>
      </c>
    </row>
    <row r="1118">
      <c r="BR1118" s="21" t="str">
        <f>B1118&amp;"|"&amp;D1118</f>
        <v>|</v>
      </c>
    </row>
    <row r="1119">
      <c r="BR1119" s="21" t="str">
        <f>B1119&amp;"|"&amp;D1119</f>
        <v>|</v>
      </c>
    </row>
    <row r="1120">
      <c r="BR1120" s="21" t="str">
        <f>B1120&amp;"|"&amp;D1120</f>
        <v>|</v>
      </c>
    </row>
    <row r="1121">
      <c r="BR1121" s="21" t="str">
        <f>B1121&amp;"|"&amp;D1121</f>
        <v>|</v>
      </c>
    </row>
    <row r="1122">
      <c r="BR1122" s="21" t="str">
        <f>B1122&amp;"|"&amp;D1122</f>
        <v>|</v>
      </c>
    </row>
    <row r="1123">
      <c r="BR1123" s="21" t="str">
        <f>B1123&amp;"|"&amp;D1123</f>
        <v>|</v>
      </c>
    </row>
    <row r="1124">
      <c r="BR1124" s="21" t="str">
        <f>B1124&amp;"|"&amp;D1124</f>
        <v>|</v>
      </c>
    </row>
    <row r="1125">
      <c r="BR1125" s="21" t="str">
        <f>B1125&amp;"|"&amp;D1125</f>
        <v>|</v>
      </c>
    </row>
    <row r="1126">
      <c r="BR1126" s="21" t="str">
        <f>B1126&amp;"|"&amp;D1126</f>
        <v>|</v>
      </c>
    </row>
    <row r="1127">
      <c r="BR1127" s="21" t="str">
        <f>B1127&amp;"|"&amp;D1127</f>
        <v>|</v>
      </c>
    </row>
    <row r="1128">
      <c r="BR1128" s="21" t="str">
        <f>B1128&amp;"|"&amp;D1128</f>
        <v>|</v>
      </c>
    </row>
    <row r="1129">
      <c r="BR1129" s="21" t="str">
        <f>B1129&amp;"|"&amp;D1129</f>
        <v>|</v>
      </c>
    </row>
    <row r="1130">
      <c r="BR1130" s="21" t="str">
        <f>B1130&amp;"|"&amp;D1130</f>
        <v>|</v>
      </c>
    </row>
    <row r="1131">
      <c r="BR1131" s="21" t="str">
        <f>B1131&amp;"|"&amp;D1131</f>
        <v>|</v>
      </c>
    </row>
    <row r="1132">
      <c r="BR1132" s="21" t="str">
        <f>B1132&amp;"|"&amp;D1132</f>
        <v>|</v>
      </c>
    </row>
    <row r="1133">
      <c r="BR1133" s="21" t="str">
        <f>B1133&amp;"|"&amp;D1133</f>
        <v>|</v>
      </c>
    </row>
    <row r="1134">
      <c r="BR1134" s="21" t="str">
        <f>B1134&amp;"|"&amp;D1134</f>
        <v>|</v>
      </c>
    </row>
    <row r="1135">
      <c r="BR1135" s="21" t="str">
        <f>B1135&amp;"|"&amp;D1135</f>
        <v>|</v>
      </c>
    </row>
    <row r="1136">
      <c r="BR1136" s="21" t="str">
        <f>B1136&amp;"|"&amp;D1136</f>
        <v>|</v>
      </c>
    </row>
    <row r="1137">
      <c r="BR1137" s="21" t="str">
        <f>B1137&amp;"|"&amp;D1137</f>
        <v>|</v>
      </c>
    </row>
    <row r="1138">
      <c r="BR1138" s="21" t="str">
        <f>B1138&amp;"|"&amp;D1138</f>
        <v>|</v>
      </c>
    </row>
    <row r="1139">
      <c r="BR1139" s="21" t="str">
        <f>B1139&amp;"|"&amp;D1139</f>
        <v>|</v>
      </c>
    </row>
    <row r="1140">
      <c r="BR1140" s="21" t="str">
        <f>B1140&amp;"|"&amp;D1140</f>
        <v>|</v>
      </c>
    </row>
    <row r="1141">
      <c r="BR1141" s="21" t="str">
        <f>B1141&amp;"|"&amp;D1141</f>
        <v>|</v>
      </c>
    </row>
    <row r="1142">
      <c r="BR1142" s="21" t="str">
        <f>B1142&amp;"|"&amp;D1142</f>
        <v>|</v>
      </c>
    </row>
    <row r="1143">
      <c r="BR1143" s="21" t="str">
        <f>B1143&amp;"|"&amp;D1143</f>
        <v>|</v>
      </c>
    </row>
    <row r="1144">
      <c r="BR1144" s="21" t="str">
        <f>B1144&amp;"|"&amp;D1144</f>
        <v>|</v>
      </c>
    </row>
    <row r="1145">
      <c r="BR1145" s="21" t="str">
        <f>B1145&amp;"|"&amp;D1145</f>
        <v>|</v>
      </c>
    </row>
    <row r="1146">
      <c r="BR1146" s="21" t="str">
        <f>B1146&amp;"|"&amp;D1146</f>
        <v>|</v>
      </c>
    </row>
    <row r="1147">
      <c r="BR1147" s="21" t="str">
        <f>B1147&amp;"|"&amp;D1147</f>
        <v>|</v>
      </c>
    </row>
    <row r="1148">
      <c r="BR1148" s="21" t="str">
        <f>B1148&amp;"|"&amp;D1148</f>
        <v>|</v>
      </c>
    </row>
    <row r="1149">
      <c r="BR1149" s="21" t="str">
        <f>B1149&amp;"|"&amp;D1149</f>
        <v>|</v>
      </c>
    </row>
    <row r="1150">
      <c r="BR1150" s="21" t="str">
        <f>B1150&amp;"|"&amp;D1150</f>
        <v>|</v>
      </c>
    </row>
    <row r="1151">
      <c r="BR1151" s="21" t="str">
        <f>B1151&amp;"|"&amp;D1151</f>
        <v>|</v>
      </c>
    </row>
    <row r="1152">
      <c r="BR1152" s="21" t="str">
        <f>B1152&amp;"|"&amp;D1152</f>
        <v>|</v>
      </c>
    </row>
    <row r="1153">
      <c r="BR1153" s="21" t="str">
        <f>B1153&amp;"|"&amp;D1153</f>
        <v>|</v>
      </c>
    </row>
    <row r="1154">
      <c r="BR1154" s="21" t="str">
        <f>B1154&amp;"|"&amp;D1154</f>
        <v>|</v>
      </c>
    </row>
    <row r="1155">
      <c r="BR1155" s="21" t="str">
        <f>B1155&amp;"|"&amp;D1155</f>
        <v>|</v>
      </c>
    </row>
    <row r="1156">
      <c r="BR1156" s="21" t="str">
        <f>B1156&amp;"|"&amp;D1156</f>
        <v>|</v>
      </c>
    </row>
    <row r="1157">
      <c r="BR1157" s="21" t="str">
        <f>B1157&amp;"|"&amp;D1157</f>
        <v>|</v>
      </c>
    </row>
    <row r="1158">
      <c r="BR1158" s="21" t="str">
        <f>B1158&amp;"|"&amp;D1158</f>
        <v>|</v>
      </c>
    </row>
    <row r="1159">
      <c r="BR1159" s="21" t="str">
        <f>B1159&amp;"|"&amp;D1159</f>
        <v>|</v>
      </c>
    </row>
    <row r="1160">
      <c r="BR1160" s="21" t="str">
        <f>B1160&amp;"|"&amp;D1160</f>
        <v>|</v>
      </c>
    </row>
    <row r="1161">
      <c r="BR1161" s="21" t="str">
        <f>B1161&amp;"|"&amp;D1161</f>
        <v>|</v>
      </c>
    </row>
    <row r="1162">
      <c r="BR1162" s="21" t="str">
        <f>B1162&amp;"|"&amp;D1162</f>
        <v>|</v>
      </c>
    </row>
    <row r="1163">
      <c r="BR1163" s="21" t="str">
        <f>B1163&amp;"|"&amp;D1163</f>
        <v>|</v>
      </c>
    </row>
    <row r="1164">
      <c r="BR1164" s="21" t="str">
        <f>B1164&amp;"|"&amp;D1164</f>
        <v>|</v>
      </c>
    </row>
    <row r="1165">
      <c r="BR1165" s="21" t="str">
        <f>B1165&amp;"|"&amp;D1165</f>
        <v>|</v>
      </c>
    </row>
    <row r="1166">
      <c r="BR1166" s="21" t="str">
        <f>B1166&amp;"|"&amp;D1166</f>
        <v>|</v>
      </c>
    </row>
    <row r="1167">
      <c r="BR1167" s="21" t="str">
        <f>B1167&amp;"|"&amp;D1167</f>
        <v>|</v>
      </c>
    </row>
    <row r="1168">
      <c r="BR1168" s="21" t="str">
        <f>B1168&amp;"|"&amp;D1168</f>
        <v>|</v>
      </c>
    </row>
    <row r="1169">
      <c r="BR1169" s="21" t="str">
        <f>B1169&amp;"|"&amp;D1169</f>
        <v>|</v>
      </c>
    </row>
    <row r="1170">
      <c r="BR1170" s="21" t="str">
        <f>B1170&amp;"|"&amp;D1170</f>
        <v>|</v>
      </c>
    </row>
    <row r="1171">
      <c r="BR1171" s="21" t="str">
        <f>B1171&amp;"|"&amp;D1171</f>
        <v>|</v>
      </c>
    </row>
    <row r="1172">
      <c r="BR1172" s="21" t="str">
        <f>B1172&amp;"|"&amp;D1172</f>
        <v>|</v>
      </c>
    </row>
    <row r="1173">
      <c r="BR1173" s="21" t="str">
        <f>B1173&amp;"|"&amp;D1173</f>
        <v>|</v>
      </c>
    </row>
    <row r="1174">
      <c r="BR1174" s="21" t="str">
        <f>B1174&amp;"|"&amp;D1174</f>
        <v>|</v>
      </c>
    </row>
    <row r="1175">
      <c r="BR1175" s="21" t="str">
        <f>B1175&amp;"|"&amp;D1175</f>
        <v>|</v>
      </c>
    </row>
    <row r="1176">
      <c r="BR1176" s="21" t="str">
        <f>B1176&amp;"|"&amp;D1176</f>
        <v>|</v>
      </c>
    </row>
    <row r="1177">
      <c r="BR1177" s="21" t="str">
        <f>B1177&amp;"|"&amp;D1177</f>
        <v>|</v>
      </c>
    </row>
    <row r="1178">
      <c r="BR1178" s="21" t="str">
        <f>B1178&amp;"|"&amp;D1178</f>
        <v>|</v>
      </c>
    </row>
    <row r="1179">
      <c r="BR1179" s="21" t="str">
        <f>B1179&amp;"|"&amp;D1179</f>
        <v>|</v>
      </c>
    </row>
    <row r="1180">
      <c r="BR1180" s="21" t="str">
        <f>B1180&amp;"|"&amp;D1180</f>
        <v>|</v>
      </c>
    </row>
    <row r="1181">
      <c r="BR1181" s="21" t="str">
        <f>B1181&amp;"|"&amp;D1181</f>
        <v>|</v>
      </c>
    </row>
    <row r="1182">
      <c r="BR1182" s="21" t="str">
        <f>B1182&amp;"|"&amp;D1182</f>
        <v>|</v>
      </c>
    </row>
    <row r="1183">
      <c r="BR1183" s="21" t="str">
        <f>B1183&amp;"|"&amp;D1183</f>
        <v>|</v>
      </c>
    </row>
    <row r="1184">
      <c r="BR1184" s="21" t="str">
        <f>B1184&amp;"|"&amp;D1184</f>
        <v>|</v>
      </c>
    </row>
    <row r="1185">
      <c r="BR1185" s="21" t="str">
        <f>B1185&amp;"|"&amp;D1185</f>
        <v>|</v>
      </c>
    </row>
    <row r="1186">
      <c r="BR1186" s="21" t="str">
        <f>B1186&amp;"|"&amp;D1186</f>
        <v>|</v>
      </c>
    </row>
    <row r="1187">
      <c r="BR1187" s="21" t="str">
        <f>B1187&amp;"|"&amp;D1187</f>
        <v>|</v>
      </c>
    </row>
    <row r="1188">
      <c r="BR1188" s="21" t="str">
        <f>B1188&amp;"|"&amp;D1188</f>
        <v>|</v>
      </c>
    </row>
    <row r="1189">
      <c r="BR1189" s="21" t="str">
        <f>B1189&amp;"|"&amp;D1189</f>
        <v>|</v>
      </c>
    </row>
    <row r="1190">
      <c r="BR1190" s="21" t="str">
        <f>B1190&amp;"|"&amp;D1190</f>
        <v>|</v>
      </c>
    </row>
    <row r="1191">
      <c r="BR1191" s="21" t="str">
        <f>B1191&amp;"|"&amp;D1191</f>
        <v>|</v>
      </c>
    </row>
    <row r="1192">
      <c r="BR1192" s="21" t="str">
        <f>B1192&amp;"|"&amp;D1192</f>
        <v>|</v>
      </c>
    </row>
    <row r="1193">
      <c r="BR1193" s="21" t="str">
        <f>B1193&amp;"|"&amp;D1193</f>
        <v>|</v>
      </c>
    </row>
    <row r="1194">
      <c r="BR1194" s="21" t="str">
        <f>B1194&amp;"|"&amp;D1194</f>
        <v>|</v>
      </c>
    </row>
    <row r="1195">
      <c r="BR1195" s="21" t="str">
        <f>B1195&amp;"|"&amp;D1195</f>
        <v>|</v>
      </c>
    </row>
    <row r="1196">
      <c r="BR1196" s="21" t="str">
        <f>B1196&amp;"|"&amp;D1196</f>
        <v>|</v>
      </c>
    </row>
    <row r="1197">
      <c r="BR1197" s="21" t="str">
        <f>B1197&amp;"|"&amp;D1197</f>
        <v>|</v>
      </c>
    </row>
    <row r="1198">
      <c r="BR1198" s="21" t="str">
        <f>B1198&amp;"|"&amp;D1198</f>
        <v>|</v>
      </c>
    </row>
    <row r="1199">
      <c r="BR1199" s="21" t="str">
        <f>B1199&amp;"|"&amp;D1199</f>
        <v>|</v>
      </c>
    </row>
    <row r="1200">
      <c r="BR1200" s="21" t="str">
        <f>B1200&amp;"|"&amp;D1200</f>
        <v>|</v>
      </c>
    </row>
    <row r="1201">
      <c r="BR1201" s="21" t="str">
        <f>B1201&amp;"|"&amp;D1201</f>
        <v>|</v>
      </c>
    </row>
    <row r="1202">
      <c r="BR1202" s="21" t="str">
        <f>B1202&amp;"|"&amp;D1202</f>
        <v>|</v>
      </c>
    </row>
    <row r="1203">
      <c r="BR1203" s="21" t="str">
        <f>B1203&amp;"|"&amp;D1203</f>
        <v>|</v>
      </c>
    </row>
    <row r="1204">
      <c r="BR1204" s="21" t="str">
        <f>B1204&amp;"|"&amp;D1204</f>
        <v>|</v>
      </c>
    </row>
    <row r="1205">
      <c r="BR1205" s="21" t="str">
        <f>B1205&amp;"|"&amp;D1205</f>
        <v>|</v>
      </c>
    </row>
    <row r="1206">
      <c r="BR1206" s="21" t="str">
        <f>B1206&amp;"|"&amp;D1206</f>
        <v>|</v>
      </c>
    </row>
    <row r="1207">
      <c r="BR1207" s="21" t="str">
        <f>B1207&amp;"|"&amp;D1207</f>
        <v>|</v>
      </c>
    </row>
    <row r="1208">
      <c r="BR1208" s="21" t="str">
        <f>B1208&amp;"|"&amp;D1208</f>
        <v>|</v>
      </c>
    </row>
    <row r="1209">
      <c r="BR1209" s="21" t="str">
        <f>B1209&amp;"|"&amp;D1209</f>
        <v>|</v>
      </c>
    </row>
    <row r="1210">
      <c r="BR1210" s="21" t="str">
        <f>B1210&amp;"|"&amp;D1210</f>
        <v>|</v>
      </c>
    </row>
    <row r="1211">
      <c r="BR1211" s="21" t="str">
        <f>B1211&amp;"|"&amp;D1211</f>
        <v>|</v>
      </c>
    </row>
    <row r="1212">
      <c r="BR1212" s="21" t="str">
        <f>B1212&amp;"|"&amp;D1212</f>
        <v>|</v>
      </c>
    </row>
    <row r="1213">
      <c r="BR1213" s="21" t="str">
        <f>B1213&amp;"|"&amp;D1213</f>
        <v>|</v>
      </c>
    </row>
    <row r="1214">
      <c r="BR1214" s="21" t="str">
        <f>B1214&amp;"|"&amp;D1214</f>
        <v>|</v>
      </c>
    </row>
    <row r="1215">
      <c r="BR1215" s="21" t="str">
        <f>B1215&amp;"|"&amp;D1215</f>
        <v>|</v>
      </c>
    </row>
    <row r="1216">
      <c r="BR1216" s="21" t="str">
        <f>B1216&amp;"|"&amp;D1216</f>
        <v>|</v>
      </c>
    </row>
    <row r="1217">
      <c r="BR1217" s="21" t="str">
        <f>B1217&amp;"|"&amp;D1217</f>
        <v>|</v>
      </c>
    </row>
    <row r="1218">
      <c r="BR1218" s="21" t="str">
        <f>B1218&amp;"|"&amp;D1218</f>
        <v>|</v>
      </c>
    </row>
    <row r="1219">
      <c r="BR1219" s="21" t="str">
        <f>B1219&amp;"|"&amp;D1219</f>
        <v>|</v>
      </c>
    </row>
    <row r="1220">
      <c r="BR1220" s="21" t="str">
        <f>B1220&amp;"|"&amp;D1220</f>
        <v>|</v>
      </c>
    </row>
    <row r="1221">
      <c r="BR1221" s="21" t="str">
        <f>B1221&amp;"|"&amp;D1221</f>
        <v>|</v>
      </c>
    </row>
    <row r="1222">
      <c r="BR1222" s="21" t="str">
        <f>B1222&amp;"|"&amp;D1222</f>
        <v>|</v>
      </c>
    </row>
    <row r="1223">
      <c r="BR1223" s="21" t="str">
        <f>B1223&amp;"|"&amp;D1223</f>
        <v>|</v>
      </c>
    </row>
    <row r="1224">
      <c r="BR1224" s="21" t="str">
        <f>B1224&amp;"|"&amp;D1224</f>
        <v>|</v>
      </c>
    </row>
    <row r="1225">
      <c r="BR1225" s="21" t="str">
        <f>B1225&amp;"|"&amp;D1225</f>
        <v>|</v>
      </c>
    </row>
    <row r="1226">
      <c r="BR1226" s="21" t="str">
        <f>B1226&amp;"|"&amp;D1226</f>
        <v>|</v>
      </c>
    </row>
    <row r="1227">
      <c r="BR1227" s="21" t="str">
        <f>B1227&amp;"|"&amp;D1227</f>
        <v>|</v>
      </c>
    </row>
    <row r="1228">
      <c r="BR1228" s="21" t="str">
        <f>B1228&amp;"|"&amp;D1228</f>
        <v>|</v>
      </c>
    </row>
    <row r="1229">
      <c r="BR1229" s="21" t="str">
        <f>B1229&amp;"|"&amp;D1229</f>
        <v>|</v>
      </c>
    </row>
    <row r="1230">
      <c r="BR1230" s="21" t="str">
        <f>B1230&amp;"|"&amp;D1230</f>
        <v>|</v>
      </c>
    </row>
    <row r="1231">
      <c r="BR1231" s="21" t="str">
        <f>B1231&amp;"|"&amp;D1231</f>
        <v>|</v>
      </c>
    </row>
    <row r="1232">
      <c r="BR1232" s="21" t="str">
        <f>B1232&amp;"|"&amp;D1232</f>
        <v>|</v>
      </c>
    </row>
    <row r="1233">
      <c r="BR1233" s="21" t="str">
        <f>B1233&amp;"|"&amp;D1233</f>
        <v>|</v>
      </c>
    </row>
    <row r="1234">
      <c r="BR1234" s="21" t="str">
        <f>B1234&amp;"|"&amp;D1234</f>
        <v>|</v>
      </c>
    </row>
    <row r="1235">
      <c r="BR1235" s="21" t="str">
        <f>B1235&amp;"|"&amp;D1235</f>
        <v>|</v>
      </c>
    </row>
    <row r="1236">
      <c r="BR1236" s="21" t="str">
        <f>B1236&amp;"|"&amp;D1236</f>
        <v>|</v>
      </c>
    </row>
    <row r="1237">
      <c r="BR1237" s="21" t="str">
        <f>B1237&amp;"|"&amp;D1237</f>
        <v>|</v>
      </c>
    </row>
    <row r="1238">
      <c r="BR1238" s="21" t="str">
        <f>B1238&amp;"|"&amp;D1238</f>
        <v>|</v>
      </c>
    </row>
    <row r="1239">
      <c r="BR1239" s="21" t="str">
        <f>B1239&amp;"|"&amp;D1239</f>
        <v>|</v>
      </c>
    </row>
    <row r="1240">
      <c r="BR1240" s="21" t="str">
        <f>B1240&amp;"|"&amp;D1240</f>
        <v>|</v>
      </c>
    </row>
    <row r="1241">
      <c r="BR1241" s="21" t="str">
        <f>B1241&amp;"|"&amp;D1241</f>
        <v>|</v>
      </c>
    </row>
    <row r="1242">
      <c r="BR1242" s="21" t="str">
        <f>B1242&amp;"|"&amp;D1242</f>
        <v>|</v>
      </c>
    </row>
    <row r="1243">
      <c r="BR1243" s="21" t="str">
        <f>B1243&amp;"|"&amp;D1243</f>
        <v>|</v>
      </c>
    </row>
    <row r="1244">
      <c r="BR1244" s="21" t="str">
        <f>B1244&amp;"|"&amp;D1244</f>
        <v>|</v>
      </c>
    </row>
    <row r="1245">
      <c r="BR1245" s="21" t="str">
        <f>B1245&amp;"|"&amp;D1245</f>
        <v>|</v>
      </c>
    </row>
    <row r="1246">
      <c r="BR1246" s="21" t="str">
        <f>B1246&amp;"|"&amp;D1246</f>
        <v>|</v>
      </c>
    </row>
    <row r="1247">
      <c r="BR1247" s="21" t="str">
        <f>B1247&amp;"|"&amp;D1247</f>
        <v>|</v>
      </c>
    </row>
    <row r="1248">
      <c r="BR1248" s="21" t="str">
        <f>B1248&amp;"|"&amp;D1248</f>
        <v>|</v>
      </c>
    </row>
    <row r="1249">
      <c r="BR1249" s="21" t="str">
        <f>B1249&amp;"|"&amp;D1249</f>
        <v>|</v>
      </c>
    </row>
    <row r="1250">
      <c r="BR1250" s="21" t="str">
        <f>B1250&amp;"|"&amp;D1250</f>
        <v>|</v>
      </c>
    </row>
    <row r="1251">
      <c r="BR1251" s="21" t="str">
        <f>B1251&amp;"|"&amp;D1251</f>
        <v>|</v>
      </c>
    </row>
    <row r="1252">
      <c r="BR1252" s="21" t="str">
        <f>B1252&amp;"|"&amp;D1252</f>
        <v>|</v>
      </c>
    </row>
    <row r="1253">
      <c r="BR1253" s="21" t="str">
        <f>B1253&amp;"|"&amp;D1253</f>
        <v>|</v>
      </c>
    </row>
    <row r="1254">
      <c r="BR1254" s="21" t="str">
        <f>B1254&amp;"|"&amp;D1254</f>
        <v>|</v>
      </c>
    </row>
    <row r="1255">
      <c r="BR1255" s="21" t="str">
        <f>B1255&amp;"|"&amp;D1255</f>
        <v>|</v>
      </c>
    </row>
    <row r="1256">
      <c r="BR1256" s="21" t="str">
        <f>B1256&amp;"|"&amp;D1256</f>
        <v>|</v>
      </c>
    </row>
    <row r="1257">
      <c r="BR1257" s="21" t="str">
        <f>B1257&amp;"|"&amp;D1257</f>
        <v>|</v>
      </c>
    </row>
    <row r="1258">
      <c r="BR1258" s="21" t="str">
        <f>B1258&amp;"|"&amp;D1258</f>
        <v>|</v>
      </c>
    </row>
    <row r="1259">
      <c r="BR1259" s="21" t="str">
        <f>B1259&amp;"|"&amp;D1259</f>
        <v>|</v>
      </c>
    </row>
    <row r="1260">
      <c r="BR1260" s="21" t="str">
        <f>B1260&amp;"|"&amp;D1260</f>
        <v>|</v>
      </c>
    </row>
    <row r="1261">
      <c r="BR1261" s="21" t="str">
        <f>B1261&amp;"|"&amp;D1261</f>
        <v>|</v>
      </c>
    </row>
    <row r="1262">
      <c r="BR1262" s="21" t="str">
        <f>B1262&amp;"|"&amp;D1262</f>
        <v>|</v>
      </c>
    </row>
    <row r="1263">
      <c r="BR1263" s="21" t="str">
        <f>B1263&amp;"|"&amp;D1263</f>
        <v>|</v>
      </c>
    </row>
    <row r="1264">
      <c r="BR1264" s="21" t="str">
        <f>B1264&amp;"|"&amp;D1264</f>
        <v>|</v>
      </c>
    </row>
    <row r="1265">
      <c r="BR1265" s="21" t="str">
        <f>B1265&amp;"|"&amp;D1265</f>
        <v>|</v>
      </c>
    </row>
    <row r="1266">
      <c r="BR1266" s="21" t="str">
        <f>B1266&amp;"|"&amp;D1266</f>
        <v>|</v>
      </c>
    </row>
    <row r="1267">
      <c r="BR1267" s="21" t="str">
        <f>B1267&amp;"|"&amp;D1267</f>
        <v>|</v>
      </c>
    </row>
    <row r="1268">
      <c r="BR1268" s="21" t="str">
        <f>B1268&amp;"|"&amp;D1268</f>
        <v>|</v>
      </c>
    </row>
    <row r="1269">
      <c r="BR1269" s="21" t="str">
        <f>B1269&amp;"|"&amp;D1269</f>
        <v>|</v>
      </c>
    </row>
    <row r="1270">
      <c r="BR1270" s="21" t="str">
        <f>B1270&amp;"|"&amp;D1270</f>
        <v>|</v>
      </c>
    </row>
    <row r="1271">
      <c r="BR1271" s="21" t="str">
        <f>B1271&amp;"|"&amp;D1271</f>
        <v>|</v>
      </c>
    </row>
    <row r="1272">
      <c r="BR1272" s="21" t="str">
        <f>B1272&amp;"|"&amp;D1272</f>
        <v>|</v>
      </c>
    </row>
    <row r="1273">
      <c r="BR1273" s="21" t="str">
        <f>B1273&amp;"|"&amp;D1273</f>
        <v>|</v>
      </c>
    </row>
    <row r="1274">
      <c r="BR1274" s="21" t="str">
        <f>B1274&amp;"|"&amp;D1274</f>
        <v>|</v>
      </c>
    </row>
    <row r="1275">
      <c r="BR1275" s="21" t="str">
        <f>B1275&amp;"|"&amp;D1275</f>
        <v>|</v>
      </c>
    </row>
    <row r="1276">
      <c r="BR1276" s="21" t="str">
        <f>B1276&amp;"|"&amp;D1276</f>
        <v>|</v>
      </c>
    </row>
    <row r="1277">
      <c r="BR1277" s="21" t="str">
        <f>B1277&amp;"|"&amp;D1277</f>
        <v>|</v>
      </c>
    </row>
    <row r="1278">
      <c r="BR1278" s="21" t="str">
        <f>B1278&amp;"|"&amp;D1278</f>
        <v>|</v>
      </c>
    </row>
    <row r="1279">
      <c r="BR1279" s="21" t="str">
        <f>B1279&amp;"|"&amp;D1279</f>
        <v>|</v>
      </c>
    </row>
    <row r="1280">
      <c r="BR1280" s="21" t="str">
        <f>B1280&amp;"|"&amp;D1280</f>
        <v>|</v>
      </c>
    </row>
    <row r="1281">
      <c r="BR1281" s="21" t="str">
        <f>B1281&amp;"|"&amp;D1281</f>
        <v>|</v>
      </c>
    </row>
    <row r="1282">
      <c r="BR1282" s="21" t="str">
        <f>B1282&amp;"|"&amp;D1282</f>
        <v>|</v>
      </c>
    </row>
    <row r="1283">
      <c r="BR1283" s="21" t="str">
        <f>B1283&amp;"|"&amp;D1283</f>
        <v>|</v>
      </c>
    </row>
    <row r="1284">
      <c r="BR1284" s="21" t="str">
        <f>B1284&amp;"|"&amp;D1284</f>
        <v>|</v>
      </c>
    </row>
    <row r="1285">
      <c r="BR1285" s="21" t="str">
        <f>B1285&amp;"|"&amp;D1285</f>
        <v>|</v>
      </c>
    </row>
    <row r="1286">
      <c r="BR1286" s="21" t="str">
        <f>B1286&amp;"|"&amp;D1286</f>
        <v>|</v>
      </c>
    </row>
    <row r="1287">
      <c r="BR1287" s="21" t="str">
        <f>B1287&amp;"|"&amp;D1287</f>
        <v>|</v>
      </c>
    </row>
    <row r="1288">
      <c r="BR1288" s="21" t="str">
        <f>B1288&amp;"|"&amp;D1288</f>
        <v>|</v>
      </c>
    </row>
    <row r="1289">
      <c r="BR1289" s="21" t="str">
        <f>B1289&amp;"|"&amp;D1289</f>
        <v>|</v>
      </c>
    </row>
    <row r="1290">
      <c r="BR1290" s="21" t="str">
        <f>B1290&amp;"|"&amp;D1290</f>
        <v>|</v>
      </c>
    </row>
    <row r="1291">
      <c r="BR1291" s="21" t="str">
        <f>B1291&amp;"|"&amp;D1291</f>
        <v>|</v>
      </c>
    </row>
    <row r="1292">
      <c r="BR1292" s="21" t="str">
        <f>B1292&amp;"|"&amp;D1292</f>
        <v>|</v>
      </c>
    </row>
    <row r="1293">
      <c r="BR1293" s="21" t="str">
        <f>B1293&amp;"|"&amp;D1293</f>
        <v>|</v>
      </c>
    </row>
    <row r="1294">
      <c r="BR1294" s="21" t="str">
        <f>B1294&amp;"|"&amp;D1294</f>
        <v>|</v>
      </c>
    </row>
    <row r="1295">
      <c r="BR1295" s="21" t="str">
        <f>B1295&amp;"|"&amp;D1295</f>
        <v>|</v>
      </c>
    </row>
    <row r="1296">
      <c r="BR1296" s="21" t="str">
        <f>B1296&amp;"|"&amp;D1296</f>
        <v>|</v>
      </c>
    </row>
    <row r="1297">
      <c r="BR1297" s="21" t="str">
        <f>B1297&amp;"|"&amp;D1297</f>
        <v>|</v>
      </c>
    </row>
    <row r="1298">
      <c r="BR1298" s="21" t="str">
        <f>B1298&amp;"|"&amp;D1298</f>
        <v>|</v>
      </c>
    </row>
    <row r="1299">
      <c r="BR1299" s="21" t="str">
        <f>B1299&amp;"|"&amp;D1299</f>
        <v>|</v>
      </c>
    </row>
    <row r="1300">
      <c r="BR1300" s="21" t="str">
        <f>B1300&amp;"|"&amp;D1300</f>
        <v>|</v>
      </c>
    </row>
    <row r="1301">
      <c r="BR1301" s="21" t="str">
        <f>B1301&amp;"|"&amp;D1301</f>
        <v>|</v>
      </c>
    </row>
    <row r="1302">
      <c r="BR1302" s="21" t="str">
        <f>B1302&amp;"|"&amp;D1302</f>
        <v>|</v>
      </c>
    </row>
    <row r="1303">
      <c r="BR1303" s="21" t="str">
        <f>B1303&amp;"|"&amp;D1303</f>
        <v>|</v>
      </c>
    </row>
    <row r="1304">
      <c r="BR1304" s="21" t="str">
        <f>B1304&amp;"|"&amp;D1304</f>
        <v>|</v>
      </c>
    </row>
    <row r="1305">
      <c r="BR1305" s="21" t="str">
        <f>B1305&amp;"|"&amp;D1305</f>
        <v>|</v>
      </c>
    </row>
    <row r="1306">
      <c r="BR1306" s="21" t="str">
        <f>B1306&amp;"|"&amp;D1306</f>
        <v>|</v>
      </c>
    </row>
    <row r="1307">
      <c r="BR1307" s="21" t="str">
        <f>B1307&amp;"|"&amp;D1307</f>
        <v>|</v>
      </c>
    </row>
    <row r="1308">
      <c r="BR1308" s="21" t="str">
        <f>B1308&amp;"|"&amp;D1308</f>
        <v>|</v>
      </c>
    </row>
    <row r="1309">
      <c r="BR1309" s="21" t="str">
        <f>B1309&amp;"|"&amp;D1309</f>
        <v>|</v>
      </c>
    </row>
    <row r="1310">
      <c r="BR1310" s="21" t="str">
        <f>B1310&amp;"|"&amp;D1310</f>
        <v>|</v>
      </c>
    </row>
    <row r="1311">
      <c r="BR1311" s="21" t="str">
        <f>B1311&amp;"|"&amp;D1311</f>
        <v>|</v>
      </c>
    </row>
    <row r="1312">
      <c r="BR1312" s="21" t="str">
        <f>B1312&amp;"|"&amp;D1312</f>
        <v>|</v>
      </c>
    </row>
    <row r="1313">
      <c r="BR1313" s="21" t="str">
        <f>B1313&amp;"|"&amp;D1313</f>
        <v>|</v>
      </c>
    </row>
    <row r="1314">
      <c r="BR1314" s="21" t="str">
        <f>B1314&amp;"|"&amp;D1314</f>
        <v>|</v>
      </c>
    </row>
    <row r="1315">
      <c r="BR1315" s="21" t="str">
        <f>B1315&amp;"|"&amp;D1315</f>
        <v>|</v>
      </c>
    </row>
    <row r="1316">
      <c r="BR1316" s="21" t="str">
        <f>B1316&amp;"|"&amp;D1316</f>
        <v>|</v>
      </c>
    </row>
    <row r="1317">
      <c r="BR1317" s="21" t="str">
        <f>B1317&amp;"|"&amp;D1317</f>
        <v>|</v>
      </c>
    </row>
    <row r="1318">
      <c r="BR1318" s="21" t="str">
        <f>B1318&amp;"|"&amp;D1318</f>
        <v>|</v>
      </c>
    </row>
    <row r="1319">
      <c r="BR1319" s="21" t="str">
        <f>B1319&amp;"|"&amp;D1319</f>
        <v>|</v>
      </c>
    </row>
    <row r="1320">
      <c r="BR1320" s="21" t="str">
        <f>B1320&amp;"|"&amp;D1320</f>
        <v>|</v>
      </c>
    </row>
    <row r="1321">
      <c r="BR1321" s="21" t="str">
        <f>B1321&amp;"|"&amp;D1321</f>
        <v>|</v>
      </c>
    </row>
    <row r="1322">
      <c r="BR1322" s="21" t="str">
        <f>B1322&amp;"|"&amp;D1322</f>
        <v>|</v>
      </c>
    </row>
    <row r="1323">
      <c r="BR1323" s="21" t="str">
        <f>B1323&amp;"|"&amp;D1323</f>
        <v>|</v>
      </c>
    </row>
    <row r="1324">
      <c r="BR1324" s="21" t="str">
        <f>B1324&amp;"|"&amp;D1324</f>
        <v>|</v>
      </c>
    </row>
    <row r="1325">
      <c r="BR1325" s="21" t="str">
        <f>B1325&amp;"|"&amp;D1325</f>
        <v>|</v>
      </c>
    </row>
    <row r="1326">
      <c r="BR1326" s="21" t="str">
        <f>B1326&amp;"|"&amp;D1326</f>
        <v>|</v>
      </c>
    </row>
    <row r="1327">
      <c r="BR1327" s="21" t="str">
        <f>B1327&amp;"|"&amp;D1327</f>
        <v>|</v>
      </c>
    </row>
    <row r="1328">
      <c r="BR1328" s="21" t="str">
        <f>B1328&amp;"|"&amp;D1328</f>
        <v>|</v>
      </c>
    </row>
    <row r="1329">
      <c r="BR1329" s="21" t="str">
        <f>B1329&amp;"|"&amp;D1329</f>
        <v>|</v>
      </c>
    </row>
    <row r="1330">
      <c r="BR1330" s="21" t="str">
        <f>B1330&amp;"|"&amp;D1330</f>
        <v>|</v>
      </c>
    </row>
    <row r="1331">
      <c r="BR1331" s="21" t="str">
        <f>B1331&amp;"|"&amp;D1331</f>
        <v>|</v>
      </c>
    </row>
    <row r="1332">
      <c r="BR1332" s="21" t="str">
        <f>B1332&amp;"|"&amp;D1332</f>
        <v>|</v>
      </c>
    </row>
    <row r="1333">
      <c r="BR1333" s="21" t="str">
        <f>B1333&amp;"|"&amp;D1333</f>
        <v>|</v>
      </c>
    </row>
    <row r="1334">
      <c r="BR1334" s="21" t="str">
        <f>B1334&amp;"|"&amp;D1334</f>
        <v>|</v>
      </c>
    </row>
    <row r="1335">
      <c r="BR1335" s="21" t="str">
        <f>B1335&amp;"|"&amp;D1335</f>
        <v>|</v>
      </c>
    </row>
    <row r="1336">
      <c r="BR1336" s="21" t="str">
        <f>B1336&amp;"|"&amp;D1336</f>
        <v>|</v>
      </c>
    </row>
    <row r="1337">
      <c r="BR1337" s="21" t="str">
        <f>B1337&amp;"|"&amp;D1337</f>
        <v>|</v>
      </c>
    </row>
    <row r="1338">
      <c r="BR1338" s="21" t="str">
        <f>B1338&amp;"|"&amp;D1338</f>
        <v>|</v>
      </c>
    </row>
    <row r="1339">
      <c r="BR1339" s="21" t="str">
        <f>B1339&amp;"|"&amp;D1339</f>
        <v>|</v>
      </c>
    </row>
    <row r="1340">
      <c r="BR1340" s="21" t="str">
        <f>B1340&amp;"|"&amp;D1340</f>
        <v>|</v>
      </c>
    </row>
    <row r="1341">
      <c r="BR1341" s="21" t="str">
        <f>B1341&amp;"|"&amp;D1341</f>
        <v>|</v>
      </c>
    </row>
    <row r="1342">
      <c r="BR1342" s="21" t="str">
        <f>B1342&amp;"|"&amp;D1342</f>
        <v>|</v>
      </c>
    </row>
    <row r="1343">
      <c r="BR1343" s="21" t="str">
        <f>B1343&amp;"|"&amp;D1343</f>
        <v>|</v>
      </c>
    </row>
    <row r="1344">
      <c r="BR1344" s="21" t="str">
        <f>B1344&amp;"|"&amp;D1344</f>
        <v>|</v>
      </c>
    </row>
    <row r="1345">
      <c r="BR1345" s="21" t="str">
        <f>B1345&amp;"|"&amp;D1345</f>
        <v>|</v>
      </c>
    </row>
    <row r="1346">
      <c r="BR1346" s="21" t="str">
        <f>B1346&amp;"|"&amp;D1346</f>
        <v>|</v>
      </c>
    </row>
    <row r="1347">
      <c r="BR1347" s="21" t="str">
        <f>B1347&amp;"|"&amp;D1347</f>
        <v>|</v>
      </c>
    </row>
    <row r="1348">
      <c r="BR1348" s="21" t="str">
        <f>B1348&amp;"|"&amp;D1348</f>
        <v>|</v>
      </c>
    </row>
    <row r="1349">
      <c r="BR1349" s="21" t="str">
        <f>B1349&amp;"|"&amp;D1349</f>
        <v>|</v>
      </c>
    </row>
    <row r="1350">
      <c r="BR1350" s="21" t="str">
        <f>B1350&amp;"|"&amp;D1350</f>
        <v>|</v>
      </c>
    </row>
    <row r="1351">
      <c r="BR1351" s="21" t="str">
        <f>B1351&amp;"|"&amp;D1351</f>
        <v>|</v>
      </c>
    </row>
    <row r="1352">
      <c r="BR1352" s="21" t="str">
        <f>B1352&amp;"|"&amp;D1352</f>
        <v>|</v>
      </c>
    </row>
    <row r="1353">
      <c r="BR1353" s="21" t="str">
        <f>B1353&amp;"|"&amp;D1353</f>
        <v>|</v>
      </c>
    </row>
    <row r="1354">
      <c r="BR1354" s="21" t="str">
        <f>B1354&amp;"|"&amp;D1354</f>
        <v>|</v>
      </c>
    </row>
    <row r="1355">
      <c r="BR1355" s="21" t="str">
        <f>B1355&amp;"|"&amp;D1355</f>
        <v>|</v>
      </c>
    </row>
    <row r="1356">
      <c r="BR1356" s="21" t="str">
        <f>B1356&amp;"|"&amp;D1356</f>
        <v>|</v>
      </c>
    </row>
    <row r="1357">
      <c r="BR1357" s="21" t="str">
        <f>B1357&amp;"|"&amp;D1357</f>
        <v>|</v>
      </c>
    </row>
    <row r="1358">
      <c r="BR1358" s="21" t="str">
        <f>B1358&amp;"|"&amp;D1358</f>
        <v>|</v>
      </c>
    </row>
    <row r="1359">
      <c r="BR1359" s="21" t="str">
        <f>B1359&amp;"|"&amp;D1359</f>
        <v>|</v>
      </c>
    </row>
    <row r="1360">
      <c r="BR1360" s="21" t="str">
        <f>B1360&amp;"|"&amp;D1360</f>
        <v>|</v>
      </c>
    </row>
    <row r="1361">
      <c r="BR1361" s="21" t="str">
        <f>B1361&amp;"|"&amp;D1361</f>
        <v>|</v>
      </c>
    </row>
    <row r="1362">
      <c r="BR1362" s="21" t="str">
        <f>B1362&amp;"|"&amp;D1362</f>
        <v>|</v>
      </c>
    </row>
    <row r="1363">
      <c r="BR1363" s="21" t="str">
        <f>B1363&amp;"|"&amp;D1363</f>
        <v>|</v>
      </c>
    </row>
    <row r="1364">
      <c r="BR1364" s="21" t="str">
        <f>B1364&amp;"|"&amp;D1364</f>
        <v>|</v>
      </c>
    </row>
    <row r="1365">
      <c r="BR1365" s="21" t="str">
        <f>B1365&amp;"|"&amp;D1365</f>
        <v>|</v>
      </c>
    </row>
    <row r="1366">
      <c r="BR1366" s="21" t="str">
        <f>B1366&amp;"|"&amp;D1366</f>
        <v>|</v>
      </c>
    </row>
    <row r="1367">
      <c r="BR1367" s="21" t="str">
        <f>B1367&amp;"|"&amp;D1367</f>
        <v>|</v>
      </c>
    </row>
    <row r="1368">
      <c r="BR1368" s="21" t="str">
        <f>B1368&amp;"|"&amp;D1368</f>
        <v>|</v>
      </c>
    </row>
    <row r="1369">
      <c r="BR1369" s="21" t="str">
        <f>B1369&amp;"|"&amp;D1369</f>
        <v>|</v>
      </c>
    </row>
    <row r="1370">
      <c r="BR1370" s="21" t="str">
        <f>B1370&amp;"|"&amp;D1370</f>
        <v>|</v>
      </c>
    </row>
    <row r="1371">
      <c r="BR1371" s="21" t="str">
        <f>B1371&amp;"|"&amp;D1371</f>
        <v>|</v>
      </c>
    </row>
    <row r="1372">
      <c r="BR1372" s="21" t="str">
        <f>B1372&amp;"|"&amp;D1372</f>
        <v>|</v>
      </c>
    </row>
    <row r="1373">
      <c r="BR1373" s="21" t="str">
        <f>B1373&amp;"|"&amp;D1373</f>
        <v>|</v>
      </c>
    </row>
    <row r="1374">
      <c r="BR1374" s="21" t="str">
        <f>B1374&amp;"|"&amp;D1374</f>
        <v>|</v>
      </c>
    </row>
    <row r="1375">
      <c r="BR1375" s="21" t="str">
        <f>B1375&amp;"|"&amp;D1375</f>
        <v>|</v>
      </c>
    </row>
    <row r="1376">
      <c r="BR1376" s="21" t="str">
        <f>B1376&amp;"|"&amp;D1376</f>
        <v>|</v>
      </c>
    </row>
    <row r="1377">
      <c r="BR1377" s="21" t="str">
        <f>B1377&amp;"|"&amp;D1377</f>
        <v>|</v>
      </c>
    </row>
    <row r="1378">
      <c r="BR1378" s="21" t="str">
        <f>B1378&amp;"|"&amp;D1378</f>
        <v>|</v>
      </c>
    </row>
    <row r="1379">
      <c r="BR1379" s="21" t="str">
        <f>B1379&amp;"|"&amp;D1379</f>
        <v>|</v>
      </c>
    </row>
    <row r="1380">
      <c r="BR1380" s="21" t="str">
        <f>B1380&amp;"|"&amp;D1380</f>
        <v>|</v>
      </c>
    </row>
    <row r="1381">
      <c r="BR1381" s="21" t="str">
        <f>B1381&amp;"|"&amp;D1381</f>
        <v>|</v>
      </c>
    </row>
    <row r="1382">
      <c r="BR1382" s="21" t="str">
        <f>B1382&amp;"|"&amp;D1382</f>
        <v>|</v>
      </c>
    </row>
    <row r="1383">
      <c r="BR1383" s="21" t="str">
        <f>B1383&amp;"|"&amp;D1383</f>
        <v>|</v>
      </c>
    </row>
    <row r="1384">
      <c r="BR1384" s="21" t="str">
        <f>B1384&amp;"|"&amp;D1384</f>
        <v>|</v>
      </c>
    </row>
    <row r="1385">
      <c r="BR1385" s="21" t="str">
        <f>B1385&amp;"|"&amp;D1385</f>
        <v>|</v>
      </c>
    </row>
    <row r="1386">
      <c r="BR1386" s="21" t="str">
        <f>B1386&amp;"|"&amp;D1386</f>
        <v>|</v>
      </c>
    </row>
    <row r="1387">
      <c r="BR1387" s="21" t="str">
        <f>B1387&amp;"|"&amp;D1387</f>
        <v>|</v>
      </c>
    </row>
    <row r="1388">
      <c r="BR1388" s="21" t="str">
        <f>B1388&amp;"|"&amp;D1388</f>
        <v>|</v>
      </c>
    </row>
    <row r="1389">
      <c r="BR1389" s="21" t="str">
        <f>B1389&amp;"|"&amp;D1389</f>
        <v>|</v>
      </c>
    </row>
    <row r="1390">
      <c r="BR1390" s="21" t="str">
        <f>B1390&amp;"|"&amp;D1390</f>
        <v>|</v>
      </c>
    </row>
    <row r="1391">
      <c r="BR1391" s="21" t="str">
        <f>B1391&amp;"|"&amp;D1391</f>
        <v>|</v>
      </c>
    </row>
    <row r="1392">
      <c r="BR1392" s="21" t="str">
        <f>B1392&amp;"|"&amp;D1392</f>
        <v>|</v>
      </c>
    </row>
    <row r="1393">
      <c r="BR1393" s="21" t="str">
        <f>B1393&amp;"|"&amp;D1393</f>
        <v>|</v>
      </c>
    </row>
    <row r="1394">
      <c r="BR1394" s="21" t="str">
        <f>B1394&amp;"|"&amp;D1394</f>
        <v>|</v>
      </c>
    </row>
    <row r="1395">
      <c r="BR1395" s="21" t="str">
        <f>B1395&amp;"|"&amp;D1395</f>
        <v>|</v>
      </c>
    </row>
    <row r="1396">
      <c r="BR1396" s="21" t="str">
        <f>B1396&amp;"|"&amp;D1396</f>
        <v>|</v>
      </c>
    </row>
    <row r="1397">
      <c r="BR1397" s="21" t="str">
        <f>B1397&amp;"|"&amp;D1397</f>
        <v>|</v>
      </c>
    </row>
    <row r="1398">
      <c r="BR1398" s="21" t="str">
        <f>B1398&amp;"|"&amp;D1398</f>
        <v>|</v>
      </c>
    </row>
    <row r="1399">
      <c r="BR1399" s="21" t="str">
        <f>B1399&amp;"|"&amp;D1399</f>
        <v>|</v>
      </c>
    </row>
    <row r="1400">
      <c r="BR1400" s="21" t="str">
        <f>B1400&amp;"|"&amp;D1400</f>
        <v>|</v>
      </c>
    </row>
    <row r="1401">
      <c r="BR1401" s="21" t="str">
        <f>B1401&amp;"|"&amp;D1401</f>
        <v>|</v>
      </c>
    </row>
    <row r="1402">
      <c r="BR1402" s="21" t="str">
        <f>B1402&amp;"|"&amp;D1402</f>
        <v>|</v>
      </c>
    </row>
    <row r="1403">
      <c r="BR1403" s="21" t="str">
        <f>B1403&amp;"|"&amp;D1403</f>
        <v>|</v>
      </c>
    </row>
    <row r="1404">
      <c r="BR1404" s="21" t="str">
        <f>B1404&amp;"|"&amp;D1404</f>
        <v>|</v>
      </c>
    </row>
    <row r="1405">
      <c r="BR1405" s="21" t="str">
        <f>B1405&amp;"|"&amp;D1405</f>
        <v>|</v>
      </c>
    </row>
    <row r="1406">
      <c r="BR1406" s="21" t="str">
        <f>B1406&amp;"|"&amp;D1406</f>
        <v>|</v>
      </c>
    </row>
    <row r="1407">
      <c r="BR1407" s="21" t="str">
        <f>B1407&amp;"|"&amp;D1407</f>
        <v>|</v>
      </c>
    </row>
    <row r="1408">
      <c r="BR1408" s="21" t="str">
        <f>B1408&amp;"|"&amp;D1408</f>
        <v>|</v>
      </c>
    </row>
    <row r="1409">
      <c r="BR1409" s="21" t="str">
        <f>B1409&amp;"|"&amp;D1409</f>
        <v>|</v>
      </c>
    </row>
    <row r="1410">
      <c r="BR1410" s="21" t="str">
        <f>B1410&amp;"|"&amp;D1410</f>
        <v>|</v>
      </c>
    </row>
    <row r="1411">
      <c r="BR1411" s="21" t="str">
        <f>B1411&amp;"|"&amp;D1411</f>
        <v>|</v>
      </c>
    </row>
    <row r="1412">
      <c r="BR1412" s="21" t="str">
        <f>B1412&amp;"|"&amp;D1412</f>
        <v>|</v>
      </c>
    </row>
    <row r="1413">
      <c r="BR1413" s="21" t="str">
        <f>B1413&amp;"|"&amp;D1413</f>
        <v>|</v>
      </c>
    </row>
    <row r="1414">
      <c r="BR1414" s="21" t="str">
        <f>B1414&amp;"|"&amp;D1414</f>
        <v>|</v>
      </c>
    </row>
    <row r="1415">
      <c r="BR1415" s="21" t="str">
        <f>B1415&amp;"|"&amp;D1415</f>
        <v>|</v>
      </c>
    </row>
    <row r="1416">
      <c r="BR1416" s="21" t="str">
        <f>B1416&amp;"|"&amp;D1416</f>
        <v>|</v>
      </c>
    </row>
    <row r="1417">
      <c r="BR1417" s="21" t="str">
        <f>B1417&amp;"|"&amp;D1417</f>
        <v>|</v>
      </c>
    </row>
    <row r="1418">
      <c r="BR1418" s="21" t="str">
        <f>B1418&amp;"|"&amp;D1418</f>
        <v>|</v>
      </c>
    </row>
    <row r="1419">
      <c r="BR1419" s="21" t="str">
        <f>B1419&amp;"|"&amp;D1419</f>
        <v>|</v>
      </c>
    </row>
    <row r="1420">
      <c r="BR1420" s="21" t="str">
        <f>B1420&amp;"|"&amp;D1420</f>
        <v>|</v>
      </c>
    </row>
    <row r="1421">
      <c r="BR1421" s="21" t="str">
        <f>B1421&amp;"|"&amp;D1421</f>
        <v>|</v>
      </c>
    </row>
    <row r="1422">
      <c r="BR1422" s="21" t="str">
        <f>B1422&amp;"|"&amp;D1422</f>
        <v>|</v>
      </c>
    </row>
    <row r="1423">
      <c r="BR1423" s="21" t="str">
        <f>B1423&amp;"|"&amp;D1423</f>
        <v>|</v>
      </c>
    </row>
    <row r="1424">
      <c r="BR1424" s="21" t="str">
        <f>B1424&amp;"|"&amp;D1424</f>
        <v>|</v>
      </c>
    </row>
    <row r="1425">
      <c r="BR1425" s="21" t="str">
        <f>B1425&amp;"|"&amp;D1425</f>
        <v>|</v>
      </c>
    </row>
    <row r="1426">
      <c r="BR1426" s="21" t="str">
        <f>B1426&amp;"|"&amp;D1426</f>
        <v>|</v>
      </c>
    </row>
    <row r="1427">
      <c r="BR1427" s="21" t="str">
        <f>B1427&amp;"|"&amp;D1427</f>
        <v>|</v>
      </c>
    </row>
    <row r="1428">
      <c r="BR1428" s="21" t="str">
        <f>B1428&amp;"|"&amp;D1428</f>
        <v>|</v>
      </c>
    </row>
    <row r="1429">
      <c r="BR1429" s="21" t="str">
        <f>B1429&amp;"|"&amp;D1429</f>
        <v>|</v>
      </c>
    </row>
    <row r="1430">
      <c r="BR1430" s="21" t="str">
        <f>B1430&amp;"|"&amp;D1430</f>
        <v>|</v>
      </c>
    </row>
    <row r="1431">
      <c r="BR1431" s="21" t="str">
        <f>B1431&amp;"|"&amp;D1431</f>
        <v>|</v>
      </c>
    </row>
    <row r="1432">
      <c r="BR1432" s="21" t="str">
        <f>B1432&amp;"|"&amp;D1432</f>
        <v>|</v>
      </c>
    </row>
    <row r="1433">
      <c r="BR1433" s="21" t="str">
        <f>B1433&amp;"|"&amp;D1433</f>
        <v>|</v>
      </c>
    </row>
    <row r="1434">
      <c r="BR1434" s="21" t="str">
        <f>B1434&amp;"|"&amp;D1434</f>
        <v>|</v>
      </c>
    </row>
    <row r="1435">
      <c r="BR1435" s="21" t="str">
        <f>B1435&amp;"|"&amp;D1435</f>
        <v>|</v>
      </c>
    </row>
    <row r="1436">
      <c r="BR1436" s="21" t="str">
        <f>B1436&amp;"|"&amp;D1436</f>
        <v>|</v>
      </c>
    </row>
    <row r="1437">
      <c r="BR1437" s="21" t="str">
        <f>B1437&amp;"|"&amp;D1437</f>
        <v>|</v>
      </c>
    </row>
    <row r="1438">
      <c r="BR1438" s="21" t="str">
        <f>B1438&amp;"|"&amp;D1438</f>
        <v>|</v>
      </c>
    </row>
    <row r="1439">
      <c r="BR1439" s="21" t="str">
        <f>B1439&amp;"|"&amp;D1439</f>
        <v>|</v>
      </c>
    </row>
    <row r="1440">
      <c r="BR1440" s="21" t="str">
        <f>B1440&amp;"|"&amp;D1440</f>
        <v>|</v>
      </c>
    </row>
    <row r="1441">
      <c r="BR1441" s="21" t="str">
        <f>B1441&amp;"|"&amp;D1441</f>
        <v>|</v>
      </c>
    </row>
    <row r="1442">
      <c r="BR1442" s="21" t="str">
        <f>B1442&amp;"|"&amp;D1442</f>
        <v>|</v>
      </c>
    </row>
    <row r="1443">
      <c r="BR1443" s="21" t="str">
        <f>B1443&amp;"|"&amp;D1443</f>
        <v>|</v>
      </c>
    </row>
    <row r="1444">
      <c r="BR1444" s="21" t="str">
        <f>B1444&amp;"|"&amp;D1444</f>
        <v>|</v>
      </c>
    </row>
    <row r="1445">
      <c r="BR1445" s="21" t="str">
        <f>B1445&amp;"|"&amp;D1445</f>
        <v>|</v>
      </c>
    </row>
    <row r="1446">
      <c r="BR1446" s="21" t="str">
        <f>B1446&amp;"|"&amp;D1446</f>
        <v>|</v>
      </c>
    </row>
    <row r="1447">
      <c r="BR1447" s="21" t="str">
        <f>B1447&amp;"|"&amp;D1447</f>
        <v>|</v>
      </c>
    </row>
    <row r="1448">
      <c r="BR1448" s="21" t="str">
        <f>B1448&amp;"|"&amp;D1448</f>
        <v>|</v>
      </c>
    </row>
    <row r="1449">
      <c r="BR1449" s="21" t="str">
        <f>B1449&amp;"|"&amp;D1449</f>
        <v>|</v>
      </c>
    </row>
    <row r="1450">
      <c r="BR1450" s="21" t="str">
        <f>B1450&amp;"|"&amp;D1450</f>
        <v>|</v>
      </c>
    </row>
    <row r="1451">
      <c r="BR1451" s="21" t="str">
        <f>B1451&amp;"|"&amp;D1451</f>
        <v>|</v>
      </c>
    </row>
    <row r="1452">
      <c r="BR1452" s="21" t="str">
        <f>B1452&amp;"|"&amp;D1452</f>
        <v>|</v>
      </c>
    </row>
    <row r="1453">
      <c r="BR1453" s="21" t="str">
        <f>B1453&amp;"|"&amp;D1453</f>
        <v>|</v>
      </c>
    </row>
    <row r="1454">
      <c r="BR1454" s="21" t="str">
        <f>B1454&amp;"|"&amp;D1454</f>
        <v>|</v>
      </c>
    </row>
    <row r="1455">
      <c r="BR1455" s="21" t="str">
        <f>B1455&amp;"|"&amp;D1455</f>
        <v>|</v>
      </c>
    </row>
    <row r="1456">
      <c r="BR1456" s="21" t="str">
        <f>B1456&amp;"|"&amp;D1456</f>
        <v>|</v>
      </c>
    </row>
    <row r="1457">
      <c r="BR1457" s="21" t="str">
        <f>B1457&amp;"|"&amp;D1457</f>
        <v>|</v>
      </c>
    </row>
    <row r="1458">
      <c r="BR1458" s="21" t="str">
        <f>B1458&amp;"|"&amp;D1458</f>
        <v>|</v>
      </c>
    </row>
    <row r="1459">
      <c r="BR1459" s="21" t="str">
        <f>B1459&amp;"|"&amp;D1459</f>
        <v>|</v>
      </c>
    </row>
    <row r="1460">
      <c r="BR1460" s="21" t="str">
        <f>B1460&amp;"|"&amp;D1460</f>
        <v>|</v>
      </c>
    </row>
    <row r="1461">
      <c r="BR1461" s="21" t="str">
        <f>B1461&amp;"|"&amp;D1461</f>
        <v>|</v>
      </c>
    </row>
    <row r="1462">
      <c r="BR1462" s="21" t="str">
        <f>B1462&amp;"|"&amp;D1462</f>
        <v>|</v>
      </c>
    </row>
    <row r="1463">
      <c r="BR1463" s="21" t="str">
        <f>B1463&amp;"|"&amp;D1463</f>
        <v>|</v>
      </c>
    </row>
    <row r="1464">
      <c r="BR1464" s="21" t="str">
        <f>B1464&amp;"|"&amp;D1464</f>
        <v>|</v>
      </c>
    </row>
    <row r="1465">
      <c r="BR1465" s="21" t="str">
        <f>B1465&amp;"|"&amp;D1465</f>
        <v>|</v>
      </c>
    </row>
    <row r="1466">
      <c r="BR1466" s="21" t="str">
        <f>B1466&amp;"|"&amp;D1466</f>
        <v>|</v>
      </c>
    </row>
    <row r="1467">
      <c r="BR1467" s="21" t="str">
        <f>B1467&amp;"|"&amp;D1467</f>
        <v>|</v>
      </c>
    </row>
    <row r="1468">
      <c r="BR1468" s="21" t="str">
        <f>B1468&amp;"|"&amp;D1468</f>
        <v>|</v>
      </c>
    </row>
    <row r="1469">
      <c r="BR1469" s="21" t="str">
        <f>B1469&amp;"|"&amp;D1469</f>
        <v>|</v>
      </c>
    </row>
    <row r="1470">
      <c r="BR1470" s="21" t="str">
        <f>B1470&amp;"|"&amp;D1470</f>
        <v>|</v>
      </c>
    </row>
    <row r="1471">
      <c r="BR1471" s="21" t="str">
        <f>B1471&amp;"|"&amp;D1471</f>
        <v>|</v>
      </c>
    </row>
    <row r="1472">
      <c r="BR1472" s="21" t="str">
        <f>B1472&amp;"|"&amp;D1472</f>
        <v>|</v>
      </c>
    </row>
    <row r="1473">
      <c r="BR1473" s="21" t="str">
        <f>B1473&amp;"|"&amp;D1473</f>
        <v>|</v>
      </c>
    </row>
    <row r="1474">
      <c r="BR1474" s="21" t="str">
        <f>B1474&amp;"|"&amp;D1474</f>
        <v>|</v>
      </c>
    </row>
    <row r="1475">
      <c r="BR1475" s="21" t="str">
        <f>B1475&amp;"|"&amp;D1475</f>
        <v>|</v>
      </c>
    </row>
    <row r="1476">
      <c r="BR1476" s="21" t="str">
        <f>B1476&amp;"|"&amp;D1476</f>
        <v>|</v>
      </c>
    </row>
    <row r="1477">
      <c r="BR1477" s="21" t="str">
        <f>B1477&amp;"|"&amp;D1477</f>
        <v>|</v>
      </c>
    </row>
    <row r="1478">
      <c r="BR1478" s="21" t="str">
        <f>B1478&amp;"|"&amp;D1478</f>
        <v>|</v>
      </c>
    </row>
    <row r="1479">
      <c r="BR1479" s="21" t="str">
        <f>B1479&amp;"|"&amp;D1479</f>
        <v>|</v>
      </c>
    </row>
    <row r="1480">
      <c r="BR1480" s="21" t="str">
        <f>B1480&amp;"|"&amp;D1480</f>
        <v>|</v>
      </c>
    </row>
    <row r="1481">
      <c r="BR1481" s="21" t="str">
        <f>B1481&amp;"|"&amp;D1481</f>
        <v>|</v>
      </c>
    </row>
    <row r="1482">
      <c r="BR1482" s="21" t="str">
        <f>B1482&amp;"|"&amp;D1482</f>
        <v>|</v>
      </c>
    </row>
    <row r="1483">
      <c r="BR1483" s="21" t="str">
        <f>B1483&amp;"|"&amp;D1483</f>
        <v>|</v>
      </c>
    </row>
    <row r="1484">
      <c r="BR1484" s="21" t="str">
        <f>B1484&amp;"|"&amp;D1484</f>
        <v>|</v>
      </c>
    </row>
    <row r="1485">
      <c r="BR1485" s="21" t="str">
        <f>B1485&amp;"|"&amp;D1485</f>
        <v>|</v>
      </c>
    </row>
    <row r="1486">
      <c r="BR1486" s="21" t="str">
        <f>B1486&amp;"|"&amp;D1486</f>
        <v>|</v>
      </c>
    </row>
    <row r="1487">
      <c r="BR1487" s="21" t="str">
        <f>B1487&amp;"|"&amp;D1487</f>
        <v>|</v>
      </c>
    </row>
    <row r="1488">
      <c r="BR1488" s="21" t="str">
        <f>B1488&amp;"|"&amp;D1488</f>
        <v>|</v>
      </c>
    </row>
    <row r="1489">
      <c r="BR1489" s="21" t="str">
        <f>B1489&amp;"|"&amp;D1489</f>
        <v>|</v>
      </c>
    </row>
    <row r="1490">
      <c r="BR1490" s="21" t="str">
        <f>B1490&amp;"|"&amp;D1490</f>
        <v>|</v>
      </c>
    </row>
    <row r="1491">
      <c r="BR1491" s="21" t="str">
        <f>B1491&amp;"|"&amp;D1491</f>
        <v>|</v>
      </c>
    </row>
    <row r="1492">
      <c r="BR1492" s="21" t="str">
        <f>B1492&amp;"|"&amp;D1492</f>
        <v>|</v>
      </c>
    </row>
    <row r="1493">
      <c r="BR1493" s="21" t="str">
        <f>B1493&amp;"|"&amp;D1493</f>
        <v>|</v>
      </c>
    </row>
    <row r="1494">
      <c r="BR1494" s="21" t="str">
        <f>B1494&amp;"|"&amp;D1494</f>
        <v>|</v>
      </c>
    </row>
    <row r="1495">
      <c r="BR1495" s="21" t="str">
        <f>B1495&amp;"|"&amp;D1495</f>
        <v>|</v>
      </c>
    </row>
    <row r="1496">
      <c r="BR1496" s="21" t="str">
        <f>B1496&amp;"|"&amp;D1496</f>
        <v>|</v>
      </c>
    </row>
    <row r="1497">
      <c r="BR1497" s="21" t="str">
        <f>B1497&amp;"|"&amp;D1497</f>
        <v>|</v>
      </c>
    </row>
    <row r="1498">
      <c r="BR1498" s="21" t="str">
        <f>B1498&amp;"|"&amp;D1498</f>
        <v>|</v>
      </c>
    </row>
    <row r="1499">
      <c r="BR1499" s="21" t="str">
        <f>B1499&amp;"|"&amp;D1499</f>
        <v>|</v>
      </c>
    </row>
    <row r="1500">
      <c r="BR1500" s="21" t="str">
        <f>B1500&amp;"|"&amp;D1500</f>
        <v>|</v>
      </c>
    </row>
    <row r="1501">
      <c r="BR1501" s="21" t="str">
        <f>B1501&amp;"|"&amp;D1501</f>
        <v>|</v>
      </c>
    </row>
    <row r="1502">
      <c r="BR1502" s="21" t="str">
        <f>B1502&amp;"|"&amp;D1502</f>
        <v>|</v>
      </c>
    </row>
    <row r="1503">
      <c r="BR1503" s="21"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19" t="inlineStr">
        <is>
          <t>last year</t>
        </is>
      </c>
      <c r="B3" s="19" t="inlineStr">
        <is>
          <t>countrycode</t>
        </is>
      </c>
      <c r="C3" s="19" t="inlineStr">
        <is>
          <t>DATASET</t>
        </is>
      </c>
      <c r="D3" s="19" t="inlineStr">
        <is>
          <t>SERIES_CODE</t>
        </is>
      </c>
      <c r="E3" s="19" t="inlineStr">
        <is>
          <t>COUNTRY</t>
        </is>
      </c>
      <c r="F3" s="19" t="inlineStr">
        <is>
          <t>INDICATOR</t>
        </is>
      </c>
      <c r="G3" s="19" t="n">
        <v>2000</v>
      </c>
      <c r="H3" s="19" t="n">
        <v>2001</v>
      </c>
      <c r="I3" s="19" t="n">
        <v>2002</v>
      </c>
      <c r="J3" s="19" t="n">
        <v>2003</v>
      </c>
      <c r="K3" s="19" t="n">
        <v>2004</v>
      </c>
      <c r="L3" s="19" t="n">
        <v>2005</v>
      </c>
      <c r="M3" s="19" t="n">
        <v>2006</v>
      </c>
      <c r="N3" s="19" t="n">
        <v>2007</v>
      </c>
      <c r="O3" s="19" t="n">
        <v>2008</v>
      </c>
      <c r="P3" s="19" t="n">
        <v>2009</v>
      </c>
      <c r="Q3" s="19" t="n">
        <v>2010</v>
      </c>
      <c r="R3" s="19" t="n">
        <v>2011</v>
      </c>
      <c r="S3" s="19" t="n">
        <v>2012</v>
      </c>
      <c r="T3" s="19" t="n">
        <v>2013</v>
      </c>
      <c r="U3" s="19" t="n">
        <v>2014</v>
      </c>
      <c r="V3" s="19" t="n">
        <v>2015</v>
      </c>
      <c r="W3" s="19" t="n">
        <v>2016</v>
      </c>
      <c r="X3" s="19" t="n">
        <v>2017</v>
      </c>
      <c r="Y3" s="19" t="n">
        <v>2018</v>
      </c>
      <c r="Z3" s="19" t="n">
        <v>2019</v>
      </c>
      <c r="AA3" s="19" t="n">
        <v>2020</v>
      </c>
      <c r="AB3" s="19" t="n">
        <v>2021</v>
      </c>
      <c r="AC3" s="19" t="n">
        <v>2022</v>
      </c>
      <c r="AD3" s="19" t="n">
        <v>2023</v>
      </c>
      <c r="AE3" s="19" t="n">
        <v>2024</v>
      </c>
      <c r="AF3" s="19" t="n">
        <v>2025</v>
      </c>
      <c r="AG3" s="19" t="n">
        <v>2026</v>
      </c>
      <c r="AH3" s="19" t="n">
        <v>2027</v>
      </c>
      <c r="AI3" s="19" t="n">
        <v>2028</v>
      </c>
      <c r="AJ3" s="19" t="n">
        <v>2029</v>
      </c>
      <c r="AK3" s="19" t="n">
        <v>2030</v>
      </c>
      <c r="AL3" s="19" t="n">
        <v>2031</v>
      </c>
      <c r="AM3" s="19" t="n">
        <v>2032</v>
      </c>
      <c r="AN3" s="19" t="n">
        <v>2033</v>
      </c>
      <c r="AO3" s="19" t="n">
        <v>2034</v>
      </c>
      <c r="AP3" s="19" t="n">
        <v>2035</v>
      </c>
      <c r="AQ3" s="19" t="n">
        <v>2036</v>
      </c>
      <c r="AR3" s="19" t="n">
        <v>2037</v>
      </c>
      <c r="AS3" s="19" t="n">
        <v>2038</v>
      </c>
      <c r="AT3" s="19" t="n">
        <v>2039</v>
      </c>
      <c r="AU3" s="19"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2026-10-29T19:56:23Z</dcterms:created>
  <dcterms:modified xmlns:dcterms="http://purl.org/dc/terms/" xmlns:xsi="http://www.w3.org/2001/XMLSchema-instance" xsi:type="dcterms:W3CDTF">2026-10-29T20:09:15Z</dcterms:modified>
</cp:coreProperties>
</file>