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tables/table1.xml" ContentType="application/vnd.openxmlformats-officedocument.spreadsheetml.table+xml"/>
  <Override PartName="/xl/drawings/drawing1.xml" ContentType="application/vnd.openxmlformats-officedocument.drawing+xml"/>
  <Override PartName="/xl/tables/table2.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xml"/>
  <Override PartName="/xl/tables/table3.xml" ContentType="application/vnd.openxmlformats-officedocument.spreadsheetml.tab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filterPrivacy="1" defaultThemeVersion="166925"/>
  <xr:revisionPtr revIDLastSave="103" documentId="8_{4E09E282-E219-42F4-8630-A1AC28795EC5}" xr6:coauthVersionLast="47" xr6:coauthVersionMax="47" xr10:uidLastSave="{8D65E390-100F-44E2-8A80-1235DE4255DA}"/>
  <bookViews>
    <workbookView xWindow="-120" yWindow="-120" windowWidth="29040" windowHeight="15840" tabRatio="504" xr2:uid="{3D373464-7BBD-4C50-89C2-63BFB797B3C7}"/>
  </bookViews>
  <sheets>
    <sheet name="Watch List de Acciones" sheetId="1" r:id="rId1"/>
    <sheet name="Cartera de Acciones" sheetId="2" r:id="rId2"/>
    <sheet name="Cartera Indexada" sheetId="7" r:id="rId3"/>
    <sheet name="Cartera de Fondos" sheetId="3" r:id="rId4"/>
    <sheet name="Movimientos" sheetId="8" r:id="rId5"/>
    <sheet name="Divisas" sheetId="5"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G3" i="8" l="1"/>
  <c r="G4" i="8"/>
  <c r="G5" i="8"/>
  <c r="G6" i="8"/>
  <c r="G7" i="8"/>
  <c r="G8" i="8"/>
  <c r="G9" i="8"/>
  <c r="G10" i="8"/>
  <c r="G11" i="8"/>
  <c r="G12" i="8"/>
  <c r="G13" i="8"/>
  <c r="G2" i="8"/>
  <c r="E5" i="3"/>
  <c r="A7" i="1" l="1" a="1"/>
  <c r="A7" i="1" s="1"/>
  <c r="D7" i="1" a="1"/>
  <c r="D7" i="1" s="1"/>
  <c r="E7" i="1" a="1"/>
  <c r="E7" i="1" s="1"/>
  <c r="H7" i="1"/>
  <c r="L7" i="1" a="1"/>
  <c r="L7" i="1" s="1"/>
  <c r="M7" i="1" a="1"/>
  <c r="M7" i="1" s="1"/>
  <c r="N7" i="1" a="1"/>
  <c r="N7" i="1" s="1"/>
  <c r="O7" i="1" a="1"/>
  <c r="O7" i="1" s="1"/>
  <c r="Q7" i="1" a="1"/>
  <c r="Q7" i="1" s="1"/>
  <c r="R7" i="1" a="1"/>
  <c r="R7" i="1" s="1"/>
  <c r="A8" i="2" a="1"/>
  <c r="A8" i="2" s="1"/>
  <c r="C8" i="2" a="1"/>
  <c r="C8" i="2" s="1"/>
  <c r="M8" i="2" a="1"/>
  <c r="M8" i="2" s="1"/>
  <c r="A11" i="1" a="1"/>
  <c r="A11" i="1" s="1"/>
  <c r="D11" i="1" a="1"/>
  <c r="D11" i="1" s="1"/>
  <c r="E11" i="1" a="1"/>
  <c r="E11" i="1" s="1"/>
  <c r="H11" i="1"/>
  <c r="L11" i="1" a="1"/>
  <c r="L11" i="1" s="1"/>
  <c r="M11" i="1" a="1"/>
  <c r="M11" i="1" s="1"/>
  <c r="N11" i="1" a="1"/>
  <c r="N11" i="1" s="1"/>
  <c r="O11" i="1" a="1"/>
  <c r="O11" i="1" s="1"/>
  <c r="Q11" i="1" a="1"/>
  <c r="Q11" i="1" s="1"/>
  <c r="R11" i="1" a="1"/>
  <c r="R11" i="1" s="1"/>
  <c r="A6" i="1" a="1"/>
  <c r="A6" i="1" s="1"/>
  <c r="D6" i="1" a="1"/>
  <c r="D6" i="1" s="1"/>
  <c r="E6" i="1" a="1"/>
  <c r="E6" i="1" s="1"/>
  <c r="H6" i="1"/>
  <c r="L6" i="1" a="1"/>
  <c r="L6" i="1" s="1"/>
  <c r="M6" i="1" a="1"/>
  <c r="M6" i="1" s="1"/>
  <c r="N6" i="1" a="1"/>
  <c r="N6" i="1" s="1"/>
  <c r="O6" i="1" a="1"/>
  <c r="O6" i="1" s="1"/>
  <c r="Q6" i="1" a="1"/>
  <c r="Q6" i="1" s="1"/>
  <c r="R6" i="1" a="1"/>
  <c r="R6" i="1" s="1"/>
  <c r="F7" i="7"/>
  <c r="F8" i="7"/>
  <c r="F9" i="7"/>
  <c r="F10" i="7"/>
  <c r="F11" i="7"/>
  <c r="F6" i="7"/>
  <c r="E7" i="7"/>
  <c r="E8" i="7"/>
  <c r="E9" i="7"/>
  <c r="E10" i="7"/>
  <c r="E11" i="7"/>
  <c r="E6" i="7"/>
  <c r="F5" i="3"/>
  <c r="P7" i="1" l="1"/>
  <c r="P11" i="1"/>
  <c r="G7" i="1"/>
  <c r="K7" i="1"/>
  <c r="D8" i="2"/>
  <c r="E8" i="2"/>
  <c r="J8" i="2"/>
  <c r="G11" i="1"/>
  <c r="K11" i="1"/>
  <c r="P6" i="1"/>
  <c r="G6" i="1"/>
  <c r="K6" i="1"/>
  <c r="F8" i="2" l="1"/>
  <c r="N8" i="2"/>
  <c r="A7" i="2" a="1"/>
  <c r="A7" i="2" s="1"/>
  <c r="C7" i="2" a="1"/>
  <c r="C7" i="2" s="1"/>
  <c r="M7" i="2" a="1"/>
  <c r="M7" i="2" s="1"/>
  <c r="R4" i="1" a="1"/>
  <c r="R4" i="1" s="1"/>
  <c r="R8" i="1" a="1"/>
  <c r="R8" i="1" s="1"/>
  <c r="R5" i="1" a="1"/>
  <c r="R5" i="1" s="1"/>
  <c r="R9" i="1" a="1"/>
  <c r="R9" i="1" s="1"/>
  <c r="R10" i="1" a="1"/>
  <c r="R10" i="1" s="1"/>
  <c r="H10" i="1"/>
  <c r="H4" i="1"/>
  <c r="H5" i="1"/>
  <c r="H8" i="1"/>
  <c r="H9" i="1"/>
  <c r="D5" i="1" a="1"/>
  <c r="D5" i="1" s="1"/>
  <c r="G5" i="1" s="1"/>
  <c r="J12" i="7"/>
  <c r="K9" i="7" s="1"/>
  <c r="E12" i="7"/>
  <c r="M11" i="7"/>
  <c r="G11" i="7"/>
  <c r="M10" i="7"/>
  <c r="G10" i="7"/>
  <c r="M9" i="7"/>
  <c r="G9" i="7"/>
  <c r="M8" i="7"/>
  <c r="G8" i="7"/>
  <c r="M7" i="7"/>
  <c r="G7" i="7"/>
  <c r="M6" i="7"/>
  <c r="G6" i="7"/>
  <c r="S8" i="2" l="1"/>
  <c r="D7" i="2"/>
  <c r="E7" i="2"/>
  <c r="J7" i="2"/>
  <c r="O6" i="7"/>
  <c r="K8" i="7"/>
  <c r="K7" i="7"/>
  <c r="O7" i="7"/>
  <c r="K6" i="7"/>
  <c r="K10" i="7"/>
  <c r="O8" i="7"/>
  <c r="O9" i="7"/>
  <c r="K11" i="7"/>
  <c r="O10" i="7"/>
  <c r="O11" i="7"/>
  <c r="C12" i="7"/>
  <c r="G12" i="7"/>
  <c r="H7" i="7" s="1"/>
  <c r="M12" i="7"/>
  <c r="N8" i="7" s="1"/>
  <c r="E6" i="3"/>
  <c r="K5" i="3"/>
  <c r="G5" i="3"/>
  <c r="A5" i="2" a="1"/>
  <c r="A5" i="2" s="1"/>
  <c r="E5" i="2" s="1"/>
  <c r="A6" i="2" a="1"/>
  <c r="A6" i="2" s="1"/>
  <c r="C7" i="1" l="1"/>
  <c r="C11" i="1"/>
  <c r="C6" i="1"/>
  <c r="D6" i="2"/>
  <c r="E6" i="2"/>
  <c r="D5" i="2"/>
  <c r="J5" i="2"/>
  <c r="J6" i="2"/>
  <c r="F7" i="2"/>
  <c r="N7" i="2"/>
  <c r="K12" i="7"/>
  <c r="O12" i="7"/>
  <c r="K6" i="3"/>
  <c r="L5" i="3" s="1"/>
  <c r="L6" i="3" s="1"/>
  <c r="M5" i="3"/>
  <c r="M6" i="3" s="1"/>
  <c r="G6" i="3"/>
  <c r="H5" i="3" s="1"/>
  <c r="N7" i="7"/>
  <c r="P7" i="7" s="1"/>
  <c r="R7" i="7" s="1"/>
  <c r="N6" i="7"/>
  <c r="N9" i="7"/>
  <c r="P9" i="7" s="1"/>
  <c r="R9" i="7" s="1"/>
  <c r="N10" i="7"/>
  <c r="P10" i="7" s="1"/>
  <c r="R10" i="7" s="1"/>
  <c r="N11" i="7"/>
  <c r="P11" i="7" s="1"/>
  <c r="R11" i="7" s="1"/>
  <c r="H6" i="7"/>
  <c r="H11" i="7"/>
  <c r="H9" i="7"/>
  <c r="H8" i="7"/>
  <c r="H10" i="7"/>
  <c r="P8" i="7"/>
  <c r="R8" i="7" s="1"/>
  <c r="J9" i="2" l="1"/>
  <c r="S7" i="2"/>
  <c r="S8" i="7"/>
  <c r="Q8" i="7"/>
  <c r="S11" i="7"/>
  <c r="Q11" i="7"/>
  <c r="S10" i="7"/>
  <c r="Q10" i="7"/>
  <c r="S9" i="7"/>
  <c r="Q9" i="7"/>
  <c r="S7" i="7"/>
  <c r="Q7" i="7"/>
  <c r="H12" i="7"/>
  <c r="N12" i="7"/>
  <c r="P6" i="7"/>
  <c r="D9" i="2"/>
  <c r="A2" i="5" a="1"/>
  <c r="A2" i="5" s="1"/>
  <c r="A3" i="5" a="1"/>
  <c r="A3" i="5" s="1"/>
  <c r="C5" i="2" a="1"/>
  <c r="C5" i="2" s="1"/>
  <c r="C6" i="2" a="1"/>
  <c r="C6" i="2" s="1"/>
  <c r="F6" i="2"/>
  <c r="M6" i="2" a="1"/>
  <c r="M6" i="2" s="1"/>
  <c r="N6" i="2" s="1"/>
  <c r="C2" i="5" a="1"/>
  <c r="C2" i="5" s="1"/>
  <c r="C3" i="5" a="1"/>
  <c r="C3" i="5" s="1"/>
  <c r="F5" i="2"/>
  <c r="M5" i="2" a="1"/>
  <c r="M5" i="2" s="1"/>
  <c r="N5" i="2" s="1"/>
  <c r="G8" i="2" l="1"/>
  <c r="H8" i="2" s="1"/>
  <c r="K8" i="2"/>
  <c r="O8" i="2"/>
  <c r="O7" i="2"/>
  <c r="G7" i="2"/>
  <c r="H7" i="2" s="1"/>
  <c r="K7" i="2"/>
  <c r="S6" i="2"/>
  <c r="S5" i="2"/>
  <c r="R6" i="7"/>
  <c r="Q6" i="7" s="1"/>
  <c r="P12" i="7" a="1"/>
  <c r="P12" i="7" s="1"/>
  <c r="G5" i="2"/>
  <c r="H5" i="2" s="1"/>
  <c r="G6" i="2"/>
  <c r="H6" i="2" s="1"/>
  <c r="O6" i="2"/>
  <c r="O5" i="2"/>
  <c r="K6" i="2"/>
  <c r="K5" i="2"/>
  <c r="C4" i="1"/>
  <c r="T8" i="2" l="1" a="1"/>
  <c r="T8" i="2" s="1"/>
  <c r="Q8" i="2"/>
  <c r="R8" i="2" s="1"/>
  <c r="Q5" i="2"/>
  <c r="Q6" i="2"/>
  <c r="R6" i="2" s="1"/>
  <c r="Q7" i="2"/>
  <c r="R7" i="2" s="1"/>
  <c r="T5" i="2" a="1"/>
  <c r="T5" i="2" s="1"/>
  <c r="T6" i="2" a="1"/>
  <c r="T6" i="2" s="1"/>
  <c r="T7" i="2" a="1"/>
  <c r="T7" i="2" s="1"/>
  <c r="R12" i="7"/>
  <c r="S6" i="7"/>
  <c r="S9" i="2"/>
  <c r="H9" i="2"/>
  <c r="O9" i="2"/>
  <c r="K9" i="2"/>
  <c r="C47" i="1" a="1"/>
  <c r="C47" i="1" s="1"/>
  <c r="Q9" i="1" a="1"/>
  <c r="Q9" i="1" s="1"/>
  <c r="O9" i="1" a="1"/>
  <c r="O9" i="1" s="1"/>
  <c r="N9" i="1" a="1"/>
  <c r="N9" i="1" s="1"/>
  <c r="M9" i="1" a="1"/>
  <c r="M9" i="1" s="1"/>
  <c r="L9" i="1" a="1"/>
  <c r="L9" i="1" s="1"/>
  <c r="E9" i="1" a="1"/>
  <c r="E9" i="1" s="1"/>
  <c r="D9" i="1" a="1"/>
  <c r="D9" i="1" s="1"/>
  <c r="A9" i="1" a="1"/>
  <c r="A9" i="1" s="1"/>
  <c r="C9" i="1" s="1"/>
  <c r="Q8" i="1" a="1"/>
  <c r="Q8" i="1" s="1"/>
  <c r="O8" i="1" a="1"/>
  <c r="O8" i="1" s="1"/>
  <c r="N8" i="1" a="1"/>
  <c r="N8" i="1" s="1"/>
  <c r="M8" i="1" a="1"/>
  <c r="M8" i="1" s="1"/>
  <c r="L8" i="1" a="1"/>
  <c r="L8" i="1" s="1"/>
  <c r="E8" i="1" a="1"/>
  <c r="E8" i="1" s="1"/>
  <c r="D8" i="1" a="1"/>
  <c r="D8" i="1" s="1"/>
  <c r="A8" i="1" a="1"/>
  <c r="A8" i="1" s="1"/>
  <c r="C8" i="1" s="1"/>
  <c r="Q5" i="1" a="1"/>
  <c r="Q5" i="1" s="1"/>
  <c r="O5" i="1" a="1"/>
  <c r="O5" i="1" s="1"/>
  <c r="N5" i="1" a="1"/>
  <c r="N5" i="1" s="1"/>
  <c r="M5" i="1" a="1"/>
  <c r="M5" i="1" s="1"/>
  <c r="L5" i="1" a="1"/>
  <c r="L5" i="1" s="1"/>
  <c r="E5" i="1" a="1"/>
  <c r="E5" i="1" s="1"/>
  <c r="A5" i="1" a="1"/>
  <c r="A5" i="1" s="1"/>
  <c r="C5" i="1" s="1"/>
  <c r="Q4" i="1" a="1"/>
  <c r="Q4" i="1" s="1"/>
  <c r="O4" i="1" a="1"/>
  <c r="O4" i="1" s="1"/>
  <c r="N4" i="1" a="1"/>
  <c r="N4" i="1" s="1"/>
  <c r="M4" i="1" a="1"/>
  <c r="M4" i="1" s="1"/>
  <c r="L4" i="1" a="1"/>
  <c r="L4" i="1" s="1"/>
  <c r="E4" i="1" a="1"/>
  <c r="E4" i="1" s="1"/>
  <c r="D4" i="1" a="1"/>
  <c r="D4" i="1" s="1"/>
  <c r="Q10" i="1" a="1"/>
  <c r="Q10" i="1" s="1"/>
  <c r="O10" i="1" a="1"/>
  <c r="O10" i="1" s="1"/>
  <c r="N10" i="1" a="1"/>
  <c r="N10" i="1" s="1"/>
  <c r="M10" i="1" a="1"/>
  <c r="M10" i="1" s="1"/>
  <c r="L10" i="1" a="1"/>
  <c r="L10" i="1" s="1"/>
  <c r="E10" i="1" a="1"/>
  <c r="E10" i="1" s="1"/>
  <c r="D10" i="1" a="1"/>
  <c r="D10" i="1" s="1"/>
  <c r="A10" i="1" a="1"/>
  <c r="A10" i="1" s="1"/>
  <c r="C10" i="1" s="1"/>
  <c r="L6" i="2" l="1"/>
  <c r="L8" i="2"/>
  <c r="P7" i="2"/>
  <c r="P8" i="2"/>
  <c r="I6" i="2"/>
  <c r="I8" i="2"/>
  <c r="Q9" i="2"/>
  <c r="R5" i="2"/>
  <c r="R9" i="2" s="1"/>
  <c r="L7" i="2"/>
  <c r="L5" i="2"/>
  <c r="I7" i="2"/>
  <c r="I5" i="2"/>
  <c r="T9" i="2"/>
  <c r="G10" i="1"/>
  <c r="G9" i="1"/>
  <c r="G8" i="1"/>
  <c r="G4" i="1"/>
  <c r="S12" i="7"/>
  <c r="T6" i="7" s="1"/>
  <c r="P5" i="2"/>
  <c r="P6" i="2"/>
  <c r="K9" i="1"/>
  <c r="P4" i="1"/>
  <c r="P8" i="1"/>
  <c r="K5" i="1"/>
  <c r="P10" i="1"/>
  <c r="P9" i="1"/>
  <c r="K4" i="1"/>
  <c r="P5" i="1"/>
  <c r="K10" i="1"/>
  <c r="K8" i="1"/>
  <c r="T10" i="7" l="1"/>
  <c r="T11" i="7"/>
  <c r="T9" i="7"/>
  <c r="T8" i="7"/>
  <c r="T7" i="7"/>
  <c r="P9" i="2"/>
  <c r="I9" i="2"/>
  <c r="L9" i="2"/>
  <c r="T12" i="7"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0">
    <bk>
      <extLst>
        <ext uri="{3e2802c4-a4d2-4d8b-9148-e3be6c30e623}">
          <xlrd:rvb i="2"/>
        </ext>
      </extLst>
    </bk>
    <bk>
      <extLst>
        <ext uri="{3e2802c4-a4d2-4d8b-9148-e3be6c30e623}">
          <xlrd:rvb i="5"/>
        </ext>
      </extLst>
    </bk>
    <bk>
      <extLst>
        <ext uri="{3e2802c4-a4d2-4d8b-9148-e3be6c30e623}">
          <xlrd:rvb i="8"/>
        </ext>
      </extLst>
    </bk>
    <bk>
      <extLst>
        <ext uri="{3e2802c4-a4d2-4d8b-9148-e3be6c30e623}">
          <xlrd:rvb i="11"/>
        </ext>
      </extLst>
    </bk>
    <bk>
      <extLst>
        <ext uri="{3e2802c4-a4d2-4d8b-9148-e3be6c30e623}">
          <xlrd:rvb i="14"/>
        </ext>
      </extLst>
    </bk>
    <bk>
      <extLst>
        <ext uri="{3e2802c4-a4d2-4d8b-9148-e3be6c30e623}">
          <xlrd:rvb i="17"/>
        </ext>
      </extLst>
    </bk>
    <bk>
      <extLst>
        <ext uri="{3e2802c4-a4d2-4d8b-9148-e3be6c30e623}">
          <xlrd:rvb i="20"/>
        </ext>
      </extLst>
    </bk>
    <bk>
      <extLst>
        <ext uri="{3e2802c4-a4d2-4d8b-9148-e3be6c30e623}">
          <xlrd:rvb i="23"/>
        </ext>
      </extLst>
    </bk>
    <bk>
      <extLst>
        <ext uri="{3e2802c4-a4d2-4d8b-9148-e3be6c30e623}">
          <xlrd:rvb i="25"/>
        </ext>
      </extLst>
    </bk>
    <bk>
      <extLst>
        <ext uri="{3e2802c4-a4d2-4d8b-9148-e3be6c30e623}">
          <xlrd:rvb i="27"/>
        </ext>
      </extLst>
    </bk>
  </futureMetadata>
  <cellMetadata count="1">
    <bk>
      <rc t="1" v="0"/>
    </bk>
  </cellMetadata>
  <valueMetadata count="10">
    <bk>
      <rc t="2" v="0"/>
    </bk>
    <bk>
      <rc t="2" v="1"/>
    </bk>
    <bk>
      <rc t="2" v="2"/>
    </bk>
    <bk>
      <rc t="2" v="3"/>
    </bk>
    <bk>
      <rc t="2" v="4"/>
    </bk>
    <bk>
      <rc t="2" v="5"/>
    </bk>
    <bk>
      <rc t="2" v="6"/>
    </bk>
    <bk>
      <rc t="2" v="7"/>
    </bk>
    <bk>
      <rc t="2" v="8"/>
    </bk>
    <bk>
      <rc t="2" v="9"/>
    </bk>
  </valueMetadata>
</metadata>
</file>

<file path=xl/sharedStrings.xml><?xml version="1.0" encoding="utf-8"?>
<sst xmlns="http://schemas.openxmlformats.org/spreadsheetml/2006/main" count="170" uniqueCount="96">
  <si>
    <t>Empresa</t>
  </si>
  <si>
    <t>Precio</t>
  </si>
  <si>
    <t>Cambio (%)</t>
  </si>
  <si>
    <t>PER</t>
  </si>
  <si>
    <t>Pay-out</t>
  </si>
  <si>
    <t>BPA</t>
  </si>
  <si>
    <t>Dividendo</t>
  </si>
  <si>
    <t>RPD</t>
  </si>
  <si>
    <t>Moneda</t>
  </si>
  <si>
    <t>Mínimo</t>
  </si>
  <si>
    <t>Máximo en 52 semanas</t>
  </si>
  <si>
    <t>Mediana en 52 semanas</t>
  </si>
  <si>
    <t>Mínimo en 52 semanas</t>
  </si>
  <si>
    <t>BMWG</t>
  </si>
  <si>
    <t>Cantidad</t>
  </si>
  <si>
    <t>Ingresos Dividendos</t>
  </si>
  <si>
    <t>Precio Actual</t>
  </si>
  <si>
    <t>Valor Actual</t>
  </si>
  <si>
    <t>Rentabilidad</t>
  </si>
  <si>
    <t>Rentabilidad sin Div</t>
  </si>
  <si>
    <t>Total</t>
  </si>
  <si>
    <t>En Cartera</t>
  </si>
  <si>
    <t>Símbolo</t>
  </si>
  <si>
    <t>Divisa</t>
  </si>
  <si>
    <t>EUR/EUR</t>
  </si>
  <si>
    <t>Símbolo bursátil</t>
  </si>
  <si>
    <t>EUREUR</t>
  </si>
  <si>
    <t>Ingresos Dividendos €</t>
  </si>
  <si>
    <t>Valor Actual €</t>
  </si>
  <si>
    <t>Nombre del Fondo</t>
  </si>
  <si>
    <t>Renta 4 Multigestión Numantia Patrimonio Global Fi</t>
  </si>
  <si>
    <t>ISIN</t>
  </si>
  <si>
    <t>EUR</t>
  </si>
  <si>
    <t>Índice</t>
  </si>
  <si>
    <t>Capitalización Índice</t>
  </si>
  <si>
    <t>ES0173311103</t>
  </si>
  <si>
    <t>MSCI World</t>
  </si>
  <si>
    <t>IE00BYX5MX67</t>
  </si>
  <si>
    <t>IE0007987708</t>
  </si>
  <si>
    <t>IE00BYX5N771</t>
  </si>
  <si>
    <t>IE00BDRK7R97</t>
  </si>
  <si>
    <t>IE00BYWYCC39</t>
  </si>
  <si>
    <t>IE00B42W4L06</t>
  </si>
  <si>
    <t>TER</t>
  </si>
  <si>
    <t>Fidelity S&amp;P 500 Index Fund P-ACC-EUR</t>
  </si>
  <si>
    <t>Vanguard European Stock Index Fund EUR Acc</t>
  </si>
  <si>
    <t>Fidelity MSCI Japan Index Fund P-ACC-EUR</t>
  </si>
  <si>
    <t>iShares Pacific Index Fund D Acc</t>
  </si>
  <si>
    <t>iShares Emerging Markets Index Fund D Acc</t>
  </si>
  <si>
    <t>Vanguard Global Small-Cap Index Fund EUR Acc</t>
  </si>
  <si>
    <t>S&amp;P 500</t>
  </si>
  <si>
    <t>MSCI Europe</t>
  </si>
  <si>
    <t>MSCI Emerging Markets</t>
  </si>
  <si>
    <t>MSCI Pacific ex Japan</t>
  </si>
  <si>
    <t>MSCI World Small Cap</t>
  </si>
  <si>
    <t>MSCI Japan</t>
  </si>
  <si>
    <t>Rebalanceo</t>
  </si>
  <si>
    <t>ÍNCIDE</t>
  </si>
  <si>
    <t>Precio Medio</t>
  </si>
  <si>
    <t>Peso Ínidce</t>
  </si>
  <si>
    <t>SITUACION ACTUAL</t>
  </si>
  <si>
    <t>Cantidad Compra</t>
  </si>
  <si>
    <t>Valor Tras Compra</t>
  </si>
  <si>
    <t>Peso Tras Compra</t>
  </si>
  <si>
    <t>SITACION INICIAL COMPRA</t>
  </si>
  <si>
    <t>Valor Compra</t>
  </si>
  <si>
    <t>PRÓXIMA COMPRA</t>
  </si>
  <si>
    <t>Objetivo</t>
  </si>
  <si>
    <t>Sector</t>
  </si>
  <si>
    <t>Activo</t>
  </si>
  <si>
    <t>Fecha</t>
  </si>
  <si>
    <t>ITX</t>
  </si>
  <si>
    <t>Compra</t>
  </si>
  <si>
    <t>BBVA</t>
  </si>
  <si>
    <t>MMM</t>
  </si>
  <si>
    <t>Tipo</t>
  </si>
  <si>
    <t>Acción</t>
  </si>
  <si>
    <t>Valor</t>
  </si>
  <si>
    <t>Operación</t>
  </si>
  <si>
    <t>Variación Día €</t>
  </si>
  <si>
    <t>Valor Actual + Div €</t>
  </si>
  <si>
    <t>Fondo</t>
  </si>
  <si>
    <t>Efectivo Disponible Para Invertir en Cartera</t>
  </si>
  <si>
    <t>Peso</t>
  </si>
  <si>
    <t>Peso Actual</t>
  </si>
  <si>
    <t>ÍNDICE</t>
  </si>
  <si>
    <t>SITUACIÓN ACTUAL</t>
  </si>
  <si>
    <t>FONDO</t>
  </si>
  <si>
    <t>ACCIÓN</t>
  </si>
  <si>
    <t>Precio Medio €</t>
  </si>
  <si>
    <t>Valor €</t>
  </si>
  <si>
    <t>SITUACIÓN INICIAL COMPRA</t>
  </si>
  <si>
    <t>DIVIDENDOS</t>
  </si>
  <si>
    <t>Peso Dividendos</t>
  </si>
  <si>
    <t>Máximo</t>
  </si>
  <si>
    <t>VZ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</si>
</sst>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8" formatCode="#,##0.00\ &quot;€&quot;;[Red]\-#,##0.00\ &quot;€&quot;"/>
    <numFmt numFmtId="43" formatCode="_-* #,##0.00_-;\-* #,##0.00_-;_-* &quot;-&quot;??_-;_-@_-"/>
    <numFmt numFmtId="164" formatCode="_([$$-409]* #,##0.00_);_([$$-409]* \(#,##0.00\);_([$$-409]* &quot;-&quot;??_);_(@_)"/>
    <numFmt numFmtId="165" formatCode="_([$€-2]\ * #,##0.00_);_([$€-2]\ * \(#,##0.00\);_([$€-2]\ * &quot;-&quot;??_);_(@_)"/>
    <numFmt numFmtId="166" formatCode="_-[$$-540A]* #,##0.00_ ;_-[$$-540A]* \-#,##0.00\ ;_-[$$-540A]* &quot;-&quot;??_ ;_-@_ "/>
    <numFmt numFmtId="167" formatCode="_-[$$-409]* #,##0.00_ ;_-[$$-409]* \-#,##0.00\ ;_-[$$-409]* &quot;-&quot;??_ ;_-@_ "/>
    <numFmt numFmtId="168" formatCode="#,##0.00\ &quot;€&quot;"/>
    <numFmt numFmtId="169" formatCode="_-* #,##0.00\ [$€-C0A]_-;\-* #,##0.00\ [$€-C0A]_-;_-* &quot;-&quot;??\ [$€-C0A]_-;_-@_-"/>
    <numFmt numFmtId="170" formatCode="_-[$€-2]\ * #,##0.00_-;\-[$€-2]\ * #,##0.00_-;_-[$€-2]\ * &quot;-&quot;??_-;_-@_-"/>
  </numFmts>
  <fonts count="7" x14ac:knownFonts="1">
    <font>
      <sz val="11"/>
      <color theme="1"/>
      <name val="Calibri"/>
      <family val="2"/>
      <scheme val="minor"/>
    </font>
    <font>
      <sz val="11"/>
      <color theme="1"/>
      <name val="Calibri"/>
      <family val="2"/>
      <scheme val="minor"/>
    </font>
    <font>
      <u/>
      <sz val="11"/>
      <color theme="10"/>
      <name val="Calibri"/>
      <family val="2"/>
      <scheme val="minor"/>
    </font>
    <font>
      <b/>
      <sz val="11"/>
      <color theme="0"/>
      <name val="Calibri"/>
      <family val="2"/>
      <scheme val="minor"/>
    </font>
    <font>
      <sz val="8"/>
      <name val="Calibri"/>
      <family val="2"/>
      <scheme val="minor"/>
    </font>
    <font>
      <sz val="11"/>
      <color rgb="FF006100"/>
      <name val="Calibri"/>
      <family val="2"/>
      <scheme val="minor"/>
    </font>
    <font>
      <sz val="11"/>
      <color rgb="FF3F3F76"/>
      <name val="Calibri"/>
      <family val="2"/>
      <scheme val="minor"/>
    </font>
  </fonts>
  <fills count="5">
    <fill>
      <patternFill patternType="none"/>
    </fill>
    <fill>
      <patternFill patternType="gray125"/>
    </fill>
    <fill>
      <patternFill patternType="solid">
        <fgColor theme="4"/>
        <bgColor theme="4"/>
      </patternFill>
    </fill>
    <fill>
      <patternFill patternType="solid">
        <fgColor rgb="FFC6EFCE"/>
      </patternFill>
    </fill>
    <fill>
      <patternFill patternType="solid">
        <fgColor rgb="FFFFCC99"/>
      </patternFill>
    </fill>
  </fills>
  <borders count="11">
    <border>
      <left/>
      <right/>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style="thin">
        <color theme="4" tint="0.39997558519241921"/>
      </left>
      <right/>
      <top/>
      <bottom/>
      <diagonal/>
    </border>
    <border>
      <left/>
      <right style="thin">
        <color theme="4" tint="0.39997558519241921"/>
      </right>
      <top/>
      <bottom/>
      <diagonal/>
    </border>
    <border>
      <left/>
      <right/>
      <top style="thin">
        <color theme="0"/>
      </top>
      <bottom/>
      <diagonal/>
    </border>
    <border>
      <left/>
      <right/>
      <top style="thin">
        <color theme="2"/>
      </top>
      <bottom/>
      <diagonal/>
    </border>
    <border>
      <left/>
      <right style="thin">
        <color theme="2"/>
      </right>
      <top style="thin">
        <color theme="4" tint="0.39997558519241921"/>
      </top>
      <bottom style="thin">
        <color theme="4" tint="0.39997558519241921"/>
      </bottom>
      <diagonal/>
    </border>
    <border>
      <left style="thin">
        <color theme="2"/>
      </left>
      <right/>
      <top style="thin">
        <color theme="4" tint="0.39997558519241921"/>
      </top>
      <bottom style="thin">
        <color theme="4" tint="0.39997558519241921"/>
      </bottom>
      <diagonal/>
    </border>
    <border>
      <left style="thin">
        <color rgb="FF7F7F7F"/>
      </left>
      <right style="thin">
        <color rgb="FF7F7F7F"/>
      </right>
      <top style="thin">
        <color rgb="FF7F7F7F"/>
      </top>
      <bottom style="thin">
        <color rgb="FF7F7F7F"/>
      </bottom>
      <diagonal/>
    </border>
  </borders>
  <cellStyleXfs count="6">
    <xf numFmtId="0" fontId="0" fillId="0" borderId="0"/>
    <xf numFmtId="9" fontId="1" fillId="0" borderId="0" applyFont="0" applyFill="0" applyBorder="0" applyAlignment="0" applyProtection="0"/>
    <xf numFmtId="0" fontId="2" fillId="0" borderId="0" applyNumberFormat="0" applyFill="0" applyBorder="0" applyAlignment="0" applyProtection="0"/>
    <xf numFmtId="43" fontId="1" fillId="0" borderId="0" applyFont="0" applyFill="0" applyBorder="0" applyAlignment="0" applyProtection="0"/>
    <xf numFmtId="0" fontId="5" fillId="3" borderId="0" applyNumberFormat="0" applyBorder="0" applyAlignment="0" applyProtection="0"/>
    <xf numFmtId="0" fontId="6" fillId="4" borderId="10" applyNumberFormat="0" applyAlignment="0" applyProtection="0"/>
  </cellStyleXfs>
  <cellXfs count="54">
    <xf numFmtId="0" fontId="0" fillId="0" borderId="0" xfId="0"/>
    <xf numFmtId="165" fontId="0" fillId="0" borderId="0" xfId="0" applyNumberFormat="1"/>
    <xf numFmtId="10" fontId="0" fillId="0" borderId="0" xfId="0" applyNumberFormat="1"/>
    <xf numFmtId="10" fontId="0" fillId="0" borderId="0" xfId="1" applyNumberFormat="1" applyFont="1"/>
    <xf numFmtId="164" fontId="0" fillId="0" borderId="0" xfId="0" applyNumberFormat="1"/>
    <xf numFmtId="9" fontId="0" fillId="0" borderId="0" xfId="1" applyFont="1"/>
    <xf numFmtId="9" fontId="0" fillId="0" borderId="0" xfId="0" applyNumberFormat="1"/>
    <xf numFmtId="0" fontId="0" fillId="0" borderId="0" xfId="0" applyAlignment="1">
      <alignment horizontal="center"/>
    </xf>
    <xf numFmtId="0" fontId="0" fillId="0" borderId="0" xfId="0" applyAlignment="1">
      <alignment horizontal="left"/>
    </xf>
    <xf numFmtId="0" fontId="0" fillId="0" borderId="0" xfId="0" applyAlignment="1">
      <alignment horizontal="left" indent="2"/>
    </xf>
    <xf numFmtId="0" fontId="0" fillId="0" borderId="0" xfId="0" applyFill="1"/>
    <xf numFmtId="164" fontId="2" fillId="0" borderId="0" xfId="2" applyNumberFormat="1" applyFill="1"/>
    <xf numFmtId="165" fontId="0" fillId="0" borderId="0" xfId="0" applyNumberFormat="1" applyFill="1"/>
    <xf numFmtId="164" fontId="0" fillId="0" borderId="0" xfId="0" applyNumberFormat="1" applyFill="1"/>
    <xf numFmtId="2" fontId="0" fillId="0" borderId="0" xfId="0" applyNumberFormat="1"/>
    <xf numFmtId="8" fontId="0" fillId="0" borderId="0" xfId="0" applyNumberFormat="1"/>
    <xf numFmtId="0" fontId="2" fillId="0" borderId="0" xfId="0" applyFont="1"/>
    <xf numFmtId="167" fontId="0" fillId="0" borderId="0" xfId="0" applyNumberFormat="1"/>
    <xf numFmtId="10" fontId="0" fillId="0" borderId="0" xfId="0" applyNumberFormat="1" applyFont="1"/>
    <xf numFmtId="0" fontId="3" fillId="2" borderId="1" xfId="0" applyFont="1" applyFill="1" applyBorder="1" applyAlignment="1"/>
    <xf numFmtId="9" fontId="0" fillId="0" borderId="0" xfId="0" applyNumberFormat="1" applyFont="1"/>
    <xf numFmtId="169" fontId="0" fillId="0" borderId="0" xfId="0" applyNumberFormat="1"/>
    <xf numFmtId="0" fontId="0" fillId="0" borderId="0" xfId="0" applyNumberFormat="1" applyAlignment="1">
      <alignment horizontal="right"/>
    </xf>
    <xf numFmtId="169" fontId="0" fillId="0" borderId="0" xfId="1" applyNumberFormat="1" applyFont="1"/>
    <xf numFmtId="14" fontId="0" fillId="0" borderId="0" xfId="0" applyNumberFormat="1"/>
    <xf numFmtId="170" fontId="0" fillId="0" borderId="0" xfId="0" applyNumberFormat="1"/>
    <xf numFmtId="43" fontId="0" fillId="0" borderId="0" xfId="3" applyFont="1"/>
    <xf numFmtId="43" fontId="0" fillId="0" borderId="0" xfId="3" applyNumberFormat="1" applyFont="1"/>
    <xf numFmtId="170" fontId="0" fillId="0" borderId="0" xfId="3" applyNumberFormat="1" applyFont="1"/>
    <xf numFmtId="14" fontId="0" fillId="0" borderId="0" xfId="3" applyNumberFormat="1" applyFont="1"/>
    <xf numFmtId="0" fontId="3" fillId="2" borderId="4" xfId="0" applyFont="1" applyFill="1" applyBorder="1" applyAlignment="1"/>
    <xf numFmtId="0" fontId="0" fillId="0" borderId="6" xfId="0" applyBorder="1"/>
    <xf numFmtId="0" fontId="0" fillId="0" borderId="0" xfId="0" applyBorder="1"/>
    <xf numFmtId="0" fontId="0" fillId="0" borderId="7" xfId="0" applyBorder="1"/>
    <xf numFmtId="165" fontId="6" fillId="4" borderId="10" xfId="5" applyNumberFormat="1"/>
    <xf numFmtId="166" fontId="6" fillId="4" borderId="10" xfId="5" applyNumberFormat="1"/>
    <xf numFmtId="164" fontId="6" fillId="4" borderId="10" xfId="5" applyNumberFormat="1"/>
    <xf numFmtId="0" fontId="6" fillId="4" borderId="10" xfId="5"/>
    <xf numFmtId="169" fontId="6" fillId="4" borderId="10" xfId="5" applyNumberFormat="1"/>
    <xf numFmtId="10" fontId="6" fillId="4" borderId="10" xfId="5" applyNumberFormat="1"/>
    <xf numFmtId="9" fontId="6" fillId="4" borderId="10" xfId="5" applyNumberFormat="1"/>
    <xf numFmtId="167" fontId="6" fillId="4" borderId="10" xfId="5" applyNumberFormat="1"/>
    <xf numFmtId="8" fontId="6" fillId="4" borderId="10" xfId="5" applyNumberFormat="1"/>
    <xf numFmtId="168" fontId="5" fillId="3" borderId="0" xfId="4" applyNumberFormat="1"/>
    <xf numFmtId="0" fontId="3" fillId="2" borderId="0" xfId="0" applyFont="1" applyFill="1" applyBorder="1" applyAlignment="1"/>
    <xf numFmtId="14" fontId="6" fillId="4" borderId="10" xfId="5" applyNumberFormat="1"/>
    <xf numFmtId="0" fontId="3" fillId="2" borderId="9" xfId="0" applyFont="1" applyFill="1" applyBorder="1" applyAlignment="1">
      <alignment horizontal="center"/>
    </xf>
    <xf numFmtId="0" fontId="3" fillId="2" borderId="2" xfId="0" applyFont="1" applyFill="1" applyBorder="1" applyAlignment="1">
      <alignment horizontal="center"/>
    </xf>
    <xf numFmtId="0" fontId="3" fillId="2" borderId="8" xfId="0" applyFont="1" applyFill="1" applyBorder="1" applyAlignment="1">
      <alignment horizontal="center"/>
    </xf>
    <xf numFmtId="0" fontId="3" fillId="2" borderId="1" xfId="0" applyFont="1" applyFill="1" applyBorder="1" applyAlignment="1">
      <alignment horizontal="center"/>
    </xf>
    <xf numFmtId="0" fontId="3" fillId="2" borderId="3" xfId="0" applyFont="1" applyFill="1" applyBorder="1" applyAlignment="1">
      <alignment horizontal="center"/>
    </xf>
    <xf numFmtId="0" fontId="3" fillId="2" borderId="4" xfId="0" applyFont="1" applyFill="1" applyBorder="1" applyAlignment="1">
      <alignment horizontal="center"/>
    </xf>
    <xf numFmtId="0" fontId="3" fillId="2" borderId="0" xfId="0" applyFont="1" applyFill="1" applyBorder="1" applyAlignment="1">
      <alignment horizontal="center"/>
    </xf>
    <xf numFmtId="0" fontId="3" fillId="2" borderId="5" xfId="0" applyFont="1" applyFill="1" applyBorder="1" applyAlignment="1">
      <alignment horizontal="center"/>
    </xf>
  </cellXfs>
  <cellStyles count="6">
    <cellStyle name="Bueno" xfId="4" builtinId="26"/>
    <cellStyle name="Entrada" xfId="5" builtinId="20"/>
    <cellStyle name="Hipervínculo" xfId="2" builtinId="8"/>
    <cellStyle name="Millares" xfId="3" builtinId="3"/>
    <cellStyle name="Normal" xfId="0" builtinId="0"/>
    <cellStyle name="Porcentaje" xfId="1" builtinId="5"/>
  </cellStyles>
  <dxfs count="198">
    <dxf>
      <numFmt numFmtId="165" formatCode="_([$€-2]\ * #,##0.00_);_([$€-2]\ * \(#,##0.00\);_([$€-2]\ * &quot;-&quot;??_);_(@_)"/>
    </dxf>
    <dxf>
      <numFmt numFmtId="170" formatCode="_-[$€-2]\ * #,##0.00_-;\-[$€-2]\ * #,##0.00_-;_-[$€-2]\ * &quot;-&quot;??_-;_-@_-"/>
    </dxf>
    <dxf>
      <font>
        <b val="0"/>
        <i val="0"/>
        <strike val="0"/>
        <condense val="0"/>
        <extend val="0"/>
        <outline val="0"/>
        <shadow val="0"/>
        <u val="none"/>
        <vertAlign val="baseline"/>
        <sz val="11"/>
        <color theme="1"/>
        <name val="Calibri"/>
        <family val="2"/>
        <scheme val="minor"/>
      </font>
      <numFmt numFmtId="19" formatCode="dd/mm/yyyy"/>
    </dxf>
    <dxf>
      <numFmt numFmtId="170" formatCode="_-[$€-2]\ * #,##0.00_-;\-[$€-2]\ * #,##0.00_-;_-[$€-2]\ * &quot;-&quot;??_-;_-@_-"/>
    </dxf>
    <dxf>
      <numFmt numFmtId="35" formatCode="_-* #,##0.00_-;\-* #,##0.00_-;_-* &quot;-&quot;??_-;_-@_-"/>
    </dxf>
    <dxf>
      <font>
        <b val="0"/>
        <i val="0"/>
        <strike val="0"/>
        <condense val="0"/>
        <extend val="0"/>
        <outline val="0"/>
        <shadow val="0"/>
        <u val="none"/>
        <vertAlign val="baseline"/>
        <sz val="11"/>
        <color theme="1"/>
        <name val="Calibri"/>
        <family val="2"/>
        <scheme val="minor"/>
      </font>
      <numFmt numFmtId="14" formatCode="0.00%"/>
    </dxf>
    <dxf>
      <numFmt numFmtId="14" formatCode="0.00%"/>
    </dxf>
    <dxf>
      <numFmt numFmtId="13" formatCode="0%"/>
    </dxf>
    <dxf>
      <numFmt numFmtId="12" formatCode="#,##0.00\ &quot;€&quot;;[Red]\-#,##0.00\ &quot;€&quot;"/>
    </dxf>
    <dxf>
      <numFmt numFmtId="12" formatCode="#,##0.00\ &quot;€&quot;;[Red]\-#,##0.00\ &quot;€&quot;"/>
    </dxf>
    <dxf>
      <font>
        <b val="0"/>
        <i val="0"/>
        <strike val="0"/>
        <condense val="0"/>
        <extend val="0"/>
        <outline val="0"/>
        <shadow val="0"/>
        <u/>
        <vertAlign val="baseline"/>
        <sz val="11"/>
        <color theme="10"/>
        <name val="Calibri"/>
        <family val="2"/>
        <scheme val="minor"/>
      </font>
    </dxf>
    <dxf>
      <font>
        <b val="0"/>
        <i val="0"/>
        <strike val="0"/>
        <condense val="0"/>
        <extend val="0"/>
        <outline val="0"/>
        <shadow val="0"/>
        <u val="none"/>
        <vertAlign val="baseline"/>
        <sz val="11"/>
        <color theme="1"/>
        <name val="Calibri"/>
        <family val="2"/>
        <scheme val="minor"/>
      </font>
    </dxf>
    <dxf>
      <numFmt numFmtId="12" formatCode="#,##0.00\ &quot;€&quot;;[Red]\-#,##0.00\ &quot;€&quot;"/>
    </dxf>
    <dxf>
      <numFmt numFmtId="2" formatCode="0.00"/>
    </dxf>
    <dxf>
      <numFmt numFmtId="2" formatCode="0.00"/>
    </dxf>
    <dxf>
      <numFmt numFmtId="14" formatCode="0.00%"/>
    </dxf>
    <dxf>
      <alignment horizontal="center" vertical="bottom" textRotation="0" wrapText="0" indent="0" justifyLastLine="0" shrinkToFit="0" readingOrder="0"/>
    </dxf>
    <dxf>
      <numFmt numFmtId="14" formatCode="0.00%"/>
      <alignment horizontal="center" vertical="bottom" textRotation="0" wrapText="0" indent="0" justifyLastLine="0" shrinkToFit="0" readingOrder="0"/>
    </dxf>
    <dxf>
      <font>
        <b val="0"/>
        <i val="0"/>
        <strike val="0"/>
        <condense val="0"/>
        <extend val="0"/>
        <outline val="0"/>
        <shadow val="0"/>
        <u/>
        <vertAlign val="baseline"/>
        <sz val="11"/>
        <color theme="10"/>
        <name val="Calibri"/>
        <family val="2"/>
        <scheme val="minor"/>
      </font>
    </dxf>
    <dxf>
      <font>
        <color rgb="FF9C0006"/>
      </font>
    </dxf>
    <dxf>
      <font>
        <color theme="9" tint="-0.499984740745262"/>
      </font>
    </dxf>
    <dxf>
      <font>
        <color rgb="FF006100"/>
      </font>
      <fill>
        <patternFill>
          <bgColor rgb="FFC6EFCE"/>
        </patternFill>
      </fill>
    </dxf>
    <dxf>
      <font>
        <color rgb="FF9C0006"/>
      </font>
      <fill>
        <patternFill>
          <bgColor rgb="FFFFC7CE"/>
        </patternFill>
      </fill>
    </dxf>
    <dxf>
      <font>
        <b val="0"/>
        <i val="0"/>
        <strike val="0"/>
        <condense val="0"/>
        <extend val="0"/>
        <outline val="0"/>
        <shadow val="0"/>
        <u val="none"/>
        <vertAlign val="baseline"/>
        <sz val="11"/>
        <color theme="1"/>
        <name val="Calibri"/>
        <family val="2"/>
        <scheme val="minor"/>
      </font>
      <numFmt numFmtId="13" formatCode="0%"/>
    </dxf>
    <dxf>
      <numFmt numFmtId="14" formatCode="0.00%"/>
    </dxf>
    <dxf>
      <numFmt numFmtId="12" formatCode="#,##0.00\ &quot;€&quot;;[Red]\-#,##0.00\ &quot;€&quot;"/>
    </dxf>
    <dxf>
      <numFmt numFmtId="12" formatCode="#,##0.00\ &quot;€&quot;;[Red]\-#,##0.00\ &quot;€&quot;"/>
    </dxf>
    <dxf>
      <numFmt numFmtId="168" formatCode="#,##0.00\ &quot;€&quot;"/>
    </dxf>
    <dxf>
      <numFmt numFmtId="168" formatCode="#,##0.00\ &quot;€&quot;"/>
    </dxf>
    <dxf>
      <numFmt numFmtId="14" formatCode="0.00%"/>
    </dxf>
    <dxf>
      <font>
        <b val="0"/>
        <i val="0"/>
        <strike val="0"/>
        <condense val="0"/>
        <extend val="0"/>
        <outline val="0"/>
        <shadow val="0"/>
        <u val="none"/>
        <vertAlign val="baseline"/>
        <sz val="11"/>
        <color theme="1"/>
        <name val="Calibri"/>
        <family val="2"/>
        <scheme val="minor"/>
      </font>
      <numFmt numFmtId="2" formatCode="0.00"/>
    </dxf>
    <dxf>
      <numFmt numFmtId="14" formatCode="0.00%"/>
    </dxf>
    <dxf>
      <font>
        <b val="0"/>
        <i val="0"/>
        <strike val="0"/>
        <condense val="0"/>
        <extend val="0"/>
        <outline val="0"/>
        <shadow val="0"/>
        <u val="none"/>
        <vertAlign val="baseline"/>
        <sz val="11"/>
        <color theme="1"/>
        <name val="Calibri"/>
        <family val="2"/>
        <scheme val="minor"/>
      </font>
      <numFmt numFmtId="14" formatCode="0.00%"/>
    </dxf>
    <dxf>
      <font>
        <b val="0"/>
        <i val="0"/>
        <strike val="0"/>
        <condense val="0"/>
        <extend val="0"/>
        <outline val="0"/>
        <shadow val="0"/>
        <u val="none"/>
        <vertAlign val="baseline"/>
        <sz val="11"/>
        <color theme="1"/>
        <name val="Calibri"/>
        <family val="2"/>
        <scheme val="minor"/>
      </font>
      <numFmt numFmtId="14" formatCode="0.00%"/>
    </dxf>
    <dxf>
      <numFmt numFmtId="14" formatCode="0.00%"/>
    </dxf>
    <dxf>
      <numFmt numFmtId="13" formatCode="0%"/>
    </dxf>
    <dxf>
      <font>
        <b val="0"/>
        <i val="0"/>
        <strike val="0"/>
        <condense val="0"/>
        <extend val="0"/>
        <outline val="0"/>
        <shadow val="0"/>
        <u val="none"/>
        <vertAlign val="baseline"/>
        <sz val="11"/>
        <color theme="1"/>
        <name val="Calibri"/>
        <family val="2"/>
        <scheme val="minor"/>
      </font>
      <numFmt numFmtId="14" formatCode="0.00%"/>
    </dxf>
    <dxf>
      <numFmt numFmtId="12" formatCode="#,##0.00\ &quot;€&quot;;[Red]\-#,##0.00\ &quot;€&quot;"/>
    </dxf>
    <dxf>
      <numFmt numFmtId="12" formatCode="#,##0.00\ &quot;€&quot;;[Red]\-#,##0.00\ &quot;€&quot;"/>
    </dxf>
    <dxf>
      <font>
        <b val="0"/>
        <i val="0"/>
        <strike val="0"/>
        <condense val="0"/>
        <extend val="0"/>
        <outline val="0"/>
        <shadow val="0"/>
        <u val="none"/>
        <vertAlign val="baseline"/>
        <sz val="11"/>
        <color theme="1"/>
        <name val="Calibri"/>
        <family val="2"/>
        <scheme val="minor"/>
      </font>
      <numFmt numFmtId="14" formatCode="0.00%"/>
    </dxf>
    <dxf>
      <font>
        <b val="0"/>
        <i val="0"/>
        <strike val="0"/>
        <condense val="0"/>
        <extend val="0"/>
        <outline val="0"/>
        <shadow val="0"/>
        <u val="none"/>
        <vertAlign val="baseline"/>
        <sz val="11"/>
        <color theme="1"/>
        <name val="Calibri"/>
        <family val="2"/>
        <scheme val="minor"/>
      </font>
      <numFmt numFmtId="14" formatCode="0.00%"/>
    </dxf>
    <dxf>
      <numFmt numFmtId="167" formatCode="_-[$$-409]* #,##0.00_ ;_-[$$-409]* \-#,##0.00\ ;_-[$$-409]* &quot;-&quot;??_ ;_-@_ "/>
    </dxf>
    <dxf>
      <numFmt numFmtId="167" formatCode="_-[$$-409]* #,##0.00_ ;_-[$$-409]* \-#,##0.00\ ;_-[$$-409]* &quot;-&quot;??_ ;_-@_ "/>
    </dxf>
    <dxf>
      <font>
        <b val="0"/>
        <i val="0"/>
        <strike val="0"/>
        <condense val="0"/>
        <extend val="0"/>
        <outline val="0"/>
        <shadow val="0"/>
        <u/>
        <vertAlign val="baseline"/>
        <sz val="11"/>
        <color theme="10"/>
        <name val="Calibri"/>
        <family val="2"/>
        <scheme val="minor"/>
      </font>
    </dxf>
    <dxf>
      <numFmt numFmtId="13" formatCode="0%"/>
    </dxf>
    <dxf>
      <font>
        <b val="0"/>
        <i val="0"/>
        <strike val="0"/>
        <condense val="0"/>
        <extend val="0"/>
        <outline val="0"/>
        <shadow val="0"/>
        <u val="none"/>
        <vertAlign val="baseline"/>
        <sz val="11"/>
        <color theme="1"/>
        <name val="Calibri"/>
        <family val="2"/>
        <scheme val="minor"/>
      </font>
      <numFmt numFmtId="13" formatCode="0%"/>
    </dxf>
    <dxf>
      <numFmt numFmtId="12" formatCode="#,##0.00\ &quot;€&quot;;[Red]\-#,##0.00\ &quot;€&quot;"/>
    </dxf>
    <dxf>
      <numFmt numFmtId="2" formatCode="0.00"/>
    </dxf>
    <dxf>
      <numFmt numFmtId="2" formatCode="0.00"/>
    </dxf>
    <dxf>
      <numFmt numFmtId="14" formatCode="0.00%"/>
    </dxf>
    <dxf>
      <numFmt numFmtId="14" formatCode="0.00%"/>
    </dxf>
    <dxf>
      <numFmt numFmtId="14" formatCode="0.00%"/>
      <alignment horizontal="center" vertical="bottom" textRotation="0" wrapText="0" indent="0" justifyLastLine="0" shrinkToFit="0" readingOrder="0"/>
    </dxf>
    <dxf>
      <font>
        <color rgb="FF9C0006"/>
      </font>
    </dxf>
    <dxf>
      <font>
        <color theme="9" tint="-0.499984740745262"/>
      </font>
    </dxf>
    <dxf>
      <font>
        <color rgb="FF006100"/>
      </font>
      <fill>
        <patternFill>
          <bgColor rgb="FFC6EFCE"/>
        </patternFill>
      </fill>
    </dxf>
    <dxf>
      <font>
        <color rgb="FF9C0006"/>
      </font>
      <fill>
        <patternFill>
          <bgColor rgb="FFFFC7CE"/>
        </patternFill>
      </fill>
    </dxf>
    <dxf>
      <numFmt numFmtId="169" formatCode="_-* #,##0.00\ [$€-C0A]_-;\-* #,##0.00\ [$€-C0A]_-;_-* &quot;-&quot;??\ [$€-C0A]_-;_-@_-"/>
    </dxf>
    <dxf>
      <numFmt numFmtId="169" formatCode="_-* #,##0.00\ [$€-C0A]_-;\-* #,##0.00\ [$€-C0A]_-;_-* &quot;-&quot;??\ [$€-C0A]_-;_-@_-"/>
    </dxf>
    <dxf>
      <numFmt numFmtId="14" formatCode="0.00%"/>
    </dxf>
    <dxf>
      <font>
        <b val="0"/>
        <i val="0"/>
        <strike val="0"/>
        <condense val="0"/>
        <extend val="0"/>
        <outline val="0"/>
        <shadow val="0"/>
        <u val="none"/>
        <vertAlign val="baseline"/>
        <sz val="11"/>
        <color theme="1"/>
        <name val="Calibri"/>
        <family val="2"/>
        <scheme val="minor"/>
      </font>
      <numFmt numFmtId="14" formatCode="0.00%"/>
    </dxf>
    <dxf>
      <numFmt numFmtId="14" formatCode="0.00%"/>
    </dxf>
    <dxf>
      <numFmt numFmtId="14" formatCode="0.00%"/>
    </dxf>
    <dxf>
      <numFmt numFmtId="165" formatCode="_([$€-2]\ * #,##0.00_);_([$€-2]\ * \(#,##0.00\);_([$€-2]\ * &quot;-&quot;??_);_(@_)"/>
    </dxf>
    <dxf>
      <numFmt numFmtId="165" formatCode="_([$€-2]\ * #,##0.00_);_([$€-2]\ * \(#,##0.00\);_([$€-2]\ * &quot;-&quot;??_);_(@_)"/>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dxf>
    <dxf>
      <numFmt numFmtId="165" formatCode="_([$€-2]\ * #,##0.00_);_([$€-2]\ * \(#,##0.00\);_([$€-2]\ * &quot;-&quot;??_);_(@_)"/>
    </dxf>
    <dxf>
      <numFmt numFmtId="165" formatCode="_([$€-2]\ * #,##0.00_);_([$€-2]\ * \(#,##0.00\);_([$€-2]\ * &quot;-&quot;??_);_(@_)"/>
    </dxf>
    <dxf>
      <numFmt numFmtId="165" formatCode="_([$€-2]\ * #,##0.00_);_([$€-2]\ * \(#,##0.00\);_([$€-2]\ * &quot;-&quot;??_);_(@_)"/>
    </dxf>
    <dxf>
      <numFmt numFmtId="165" formatCode="_([$€-2]\ * #,##0.00_);_([$€-2]\ * \(#,##0.00\);_([$€-2]\ * &quot;-&quot;??_);_(@_)"/>
    </dxf>
    <dxf>
      <numFmt numFmtId="13" formatCode="0%"/>
    </dxf>
    <dxf>
      <numFmt numFmtId="13" formatCode="0%"/>
    </dxf>
    <dxf>
      <numFmt numFmtId="165" formatCode="_([$€-2]\ * #,##0.00_);_([$€-2]\ * \(#,##0.00\);_([$€-2]\ * &quot;-&quot;??_);_(@_)"/>
    </dxf>
    <dxf>
      <numFmt numFmtId="165" formatCode="_([$€-2]\ * #,##0.00_);_([$€-2]\ * \(#,##0.00\);_([$€-2]\ * &quot;-&quot;??_);_(@_)"/>
    </dxf>
    <dxf>
      <numFmt numFmtId="165" formatCode="_([$€-2]\ * #,##0.00_);_([$€-2]\ * \(#,##0.00\);_([$€-2]\ * &quot;-&quot;??_);_(@_)"/>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numFmt numFmtId="165" formatCode="_([$€-2]\ * #,##0.00_);_([$€-2]\ * \(#,##0.00\);_([$€-2]\ * &quot;-&quot;??_);_(@_)"/>
    </dxf>
    <dxf>
      <numFmt numFmtId="165" formatCode="_([$€-2]\ * #,##0.00_);_([$€-2]\ * \(#,##0.00\);_([$€-2]\ * &quot;-&quot;??_);_(@_)"/>
    </dxf>
    <dxf>
      <numFmt numFmtId="165" formatCode="_([$€-2]\ * #,##0.00_);_([$€-2]\ * \(#,##0.00\);_([$€-2]\ * &quot;-&quot;??_);_(@_)"/>
    </dxf>
    <dxf>
      <numFmt numFmtId="165" formatCode="_([$€-2]\ * #,##0.00_);_([$€-2]\ * \(#,##0.00\);_([$€-2]\ * &quot;-&quot;??_);_(@_)"/>
    </dxf>
    <dxf>
      <numFmt numFmtId="165" formatCode="_([$€-2]\ * #,##0.00_);_([$€-2]\ * \(#,##0.00\);_([$€-2]\ * &quot;-&quot;??_);_(@_)"/>
    </dxf>
    <dxf>
      <numFmt numFmtId="165" formatCode="_([$€-2]\ * #,##0.00_);_([$€-2]\ * \(#,##0.00\);_([$€-2]\ * &quot;-&quot;??_);_(@_)"/>
    </dxf>
    <dxf>
      <numFmt numFmtId="0" formatCode="General"/>
    </dxf>
    <dxf>
      <numFmt numFmtId="165" formatCode="_([$€-2]\ * #,##0.00_);_([$€-2]\ * \(#,##0.00\);_([$€-2]\ * &quot;-&quot;??_);_(@_)"/>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auto="1"/>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dxf>
    <dxf>
      <font>
        <color theme="9" tint="-0.499984740745262"/>
      </font>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dxf>
    <dxf>
      <font>
        <color theme="9" tint="-0.499984740745262"/>
      </font>
    </dxf>
    <dxf>
      <fill>
        <patternFill patternType="none">
          <fgColor indexed="64"/>
          <bgColor indexed="65"/>
        </patternFill>
      </fill>
    </dxf>
    <dxf>
      <numFmt numFmtId="164" formatCode="_([$$-409]* #,##0.00_);_([$$-409]* \(#,##0.00\);_([$$-409]* &quot;-&quot;??_);_(@_)"/>
      <fill>
        <patternFill patternType="none">
          <fgColor indexed="64"/>
          <bgColor indexed="65"/>
        </patternFill>
      </fill>
    </dxf>
    <dxf>
      <fill>
        <patternFill patternType="none">
          <fgColor indexed="64"/>
          <bgColor auto="1"/>
        </patternFill>
      </fill>
    </dxf>
    <dxf>
      <numFmt numFmtId="164" formatCode="_([$$-409]* #,##0.00_);_([$$-409]* \(#,##0.00\);_([$$-409]* &quot;-&quot;??_);_(@_)"/>
      <fill>
        <patternFill patternType="none">
          <fgColor indexed="64"/>
          <bgColor auto="1"/>
        </patternFill>
      </fill>
    </dxf>
    <dxf>
      <fill>
        <patternFill patternType="none">
          <fgColor indexed="64"/>
          <bgColor auto="1"/>
        </patternFill>
      </fill>
    </dxf>
    <dxf>
      <numFmt numFmtId="164" formatCode="_([$$-409]* #,##0.00_);_([$$-409]* \(#,##0.00\);_([$$-409]* &quot;-&quot;??_);_(@_)"/>
      <fill>
        <patternFill patternType="none">
          <fgColor indexed="64"/>
          <bgColor auto="1"/>
        </patternFill>
      </fill>
    </dxf>
    <dxf>
      <fill>
        <patternFill patternType="none">
          <fgColor indexed="64"/>
          <bgColor auto="1"/>
        </patternFill>
      </fill>
    </dxf>
    <dxf>
      <numFmt numFmtId="164" formatCode="_([$$-409]* #,##0.00_);_([$$-409]* \(#,##0.00\);_([$$-409]* &quot;-&quot;??_);_(@_)"/>
      <fill>
        <patternFill patternType="none">
          <fgColor indexed="64"/>
          <bgColor auto="1"/>
        </patternFill>
      </fill>
    </dxf>
    <dxf>
      <fill>
        <patternFill patternType="none">
          <fgColor indexed="64"/>
          <bgColor auto="1"/>
        </patternFill>
      </fill>
    </dxf>
    <dxf>
      <numFmt numFmtId="164" formatCode="_([$$-409]* #,##0.00_);_([$$-409]* \(#,##0.00\);_([$$-409]* &quot;-&quot;??_);_(@_)"/>
      <fill>
        <patternFill patternType="none">
          <fgColor indexed="64"/>
          <bgColor auto="1"/>
        </patternFill>
      </fill>
    </dxf>
    <dxf>
      <fill>
        <patternFill patternType="none">
          <fgColor indexed="64"/>
          <bgColor auto="1"/>
        </patternFill>
      </fill>
    </dxf>
    <dxf>
      <numFmt numFmtId="164" formatCode="_([$$-409]* #,##0.00_);_([$$-409]* \(#,##0.00\);_([$$-409]* &quot;-&quot;??_);_(@_)"/>
      <fill>
        <patternFill patternType="none">
          <fgColor indexed="64"/>
          <bgColor auto="1"/>
        </patternFill>
      </fill>
    </dxf>
    <dxf>
      <numFmt numFmtId="14" formatCode="0.00%"/>
    </dxf>
    <dxf>
      <numFmt numFmtId="164" formatCode="_([$$-409]* #,##0.00_);_([$$-409]* \(#,##0.00\);_([$$-409]* &quot;-&quot;??_);_(@_)"/>
    </dxf>
    <dxf>
      <numFmt numFmtId="166" formatCode="_-[$$-540A]* #,##0.00_ ;_-[$$-540A]* \-#,##0.00\ ;_-[$$-540A]* &quot;-&quot;??_ ;_-@_ "/>
    </dxf>
    <dxf>
      <numFmt numFmtId="14" formatCode="0.00%"/>
    </dxf>
    <dxf>
      <numFmt numFmtId="14" formatCode="0.00%"/>
    </dxf>
    <dxf>
      <alignment horizontal="right" vertical="bottom" textRotation="0" wrapText="0" indent="0" justifyLastLine="0" shrinkToFit="0" readingOrder="0"/>
    </dxf>
    <dxf>
      <numFmt numFmtId="165" formatCode="_([$€-2]\ * #,##0.00_);_([$€-2]\ * \(#,##0.00\);_([$€-2]\ * &quot;-&quot;??_);_(@_)"/>
      <alignment horizontal="right" vertical="bottom" textRotation="0" wrapText="0" indent="0" justifyLastLine="0" shrinkToFit="0" readingOrder="0"/>
    </dxf>
    <dxf>
      <numFmt numFmtId="14" formatCode="0.00%"/>
    </dxf>
    <dxf>
      <numFmt numFmtId="165" formatCode="_([$€-2]\ * #,##0.00_);_([$€-2]\ * \(#,##0.00\);_([$€-2]\ * &quot;-&quot;??_);_(@_)"/>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fill>
        <patternFill patternType="none">
          <fgColor indexed="64"/>
          <bgColor auto="1"/>
        </patternFill>
      </fill>
    </dxf>
    <dxf>
      <fill>
        <patternFill patternType="none">
          <fgColor indexed="64"/>
          <bgColor auto="1"/>
        </patternFill>
      </fill>
    </dxf>
    <dxf>
      <fill>
        <patternFill patternType="none">
          <fgColor indexed="64"/>
          <bgColor auto="1"/>
        </patternFill>
      </fill>
    </dxf>
    <dxf>
      <numFmt numFmtId="164" formatCode="_([$$-409]* #,##0.00_);_([$$-409]* \(#,##0.00\);_([$$-409]* &quot;-&quot;??_);_(@_)"/>
      <fill>
        <patternFill patternType="none">
          <fgColor indexed="64"/>
          <bgColor auto="1"/>
        </patternFill>
      </fill>
    </dxf>
    <dxf>
      <alignment horizontal="left" vertical="bottom" textRotation="0" wrapText="0" indent="0" justifyLastLine="0" shrinkToFit="0" readingOrder="0"/>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microsoft.com/office/2017/06/relationships/richStyles" Target="richData/richStyles.xml"/><Relationship Id="rId3" Type="http://schemas.openxmlformats.org/officeDocument/2006/relationships/worksheet" Target="worksheets/sheet3.xml"/><Relationship Id="rId7" Type="http://schemas.openxmlformats.org/officeDocument/2006/relationships/theme" Target="theme/theme1.xml"/><Relationship Id="rId12" Type="http://schemas.microsoft.com/office/2017/06/relationships/rdRichValueStructure" Target="richData/rdrichvaluestructure.xml"/><Relationship Id="rId17" Type="http://schemas.openxmlformats.org/officeDocument/2006/relationships/calcChain" Target="calcChain.xml"/><Relationship Id="rId2" Type="http://schemas.openxmlformats.org/officeDocument/2006/relationships/worksheet" Target="worksheets/sheet2.xml"/><Relationship Id="rId16" Type="http://schemas.microsoft.com/office/2017/06/relationships/rdRichValueTypes" Target="richData/rdRichValueTypes.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17/06/relationships/rdRichValue" Target="richData/rdrichvalue.xml"/><Relationship Id="rId5" Type="http://schemas.openxmlformats.org/officeDocument/2006/relationships/worksheet" Target="worksheets/sheet5.xml"/><Relationship Id="rId15" Type="http://schemas.microsoft.com/office/2017/06/relationships/rdSupportingPropertyBag" Target="richData/rdsupportingpropertybag.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 Id="rId14"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600" b="1" i="0" u="none" strike="noStrike" kern="1200" spc="0" normalizeH="0" baseline="0">
              <a:solidFill>
                <a:schemeClr val="dk1">
                  <a:lumMod val="50000"/>
                  <a:lumOff val="50000"/>
                </a:schemeClr>
              </a:solidFill>
              <a:latin typeface="+mj-lt"/>
              <a:ea typeface="+mj-ea"/>
              <a:cs typeface="+mj-cs"/>
            </a:defRPr>
          </a:pPr>
          <a:endParaRPr lang="es-ES"/>
        </a:p>
      </c:txPr>
    </c:title>
    <c:autoTitleDeleted val="0"/>
    <c:plotArea>
      <c:layout/>
      <c:pieChart>
        <c:varyColors val="1"/>
        <c:ser>
          <c:idx val="0"/>
          <c:order val="0"/>
          <c:tx>
            <c:strRef>
              <c:f>'Cartera de Acciones'!$G$4</c:f>
              <c:strCache>
                <c:ptCount val="1"/>
                <c:pt idx="0">
                  <c:v>Precio Medio €</c:v>
                </c:pt>
              </c:strCache>
            </c:strRef>
          </c:tx>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s-ES"/>
              </a:p>
            </c:txPr>
            <c:dLblPos val="bestFit"/>
            <c:showLegendKey val="0"/>
            <c:showVal val="1"/>
            <c:showCatName val="0"/>
            <c:showSerName val="0"/>
            <c:showPercent val="0"/>
            <c:showBubbleSize val="0"/>
            <c:showLeaderLines val="1"/>
            <c:leaderLines>
              <c:spPr>
                <a:ln w="9525" cap="flat" cmpd="sng" algn="ctr">
                  <a:solidFill>
                    <a:schemeClr val="dk1">
                      <a:lumMod val="35000"/>
                      <a:lumOff val="65000"/>
                    </a:schemeClr>
                  </a:solidFill>
                  <a:round/>
                </a:ln>
                <a:effectLst/>
              </c:spPr>
            </c:leaderLines>
            <c:extLst>
              <c:ext xmlns:c15="http://schemas.microsoft.com/office/drawing/2012/chart" uri="{CE6537A1-D6FC-4f65-9D91-7224C49458BB}"/>
            </c:extLst>
          </c:dLbls>
          <c:cat>
            <c:strRef>
              <c:f>'Cartera de Acciones'!$B$5:$B$9</c:f>
              <c:strCache>
                <c:ptCount val="4"/>
                <c:pt idx="0">
                  <c:v>Industria de Diseño Textil, S.A. (BMEX:ITX)</c:v>
                </c:pt>
                <c:pt idx="1">
                  <c:v>Banco Bilbao Vizcaya Argentaria, S.A. (BMEX:BBVA)</c:v>
                </c:pt>
                <c:pt idx="2">
                  <c:v>3M COMPANY (XNYS:MMM)</c:v>
                </c:pt>
                <c:pt idx="3">
                  <c:v>VERIZON COMMUNICATIONS INC. (XNYS:VZ)</c:v>
                </c:pt>
              </c:strCache>
            </c:strRef>
          </c:cat>
          <c:val>
            <c:numRef>
              <c:f>'Cartera de Acciones'!$G$5:$G$9</c:f>
            </c:numRef>
          </c:val>
          <c:extLst>
            <c:ext xmlns:c16="http://schemas.microsoft.com/office/drawing/2014/chart" uri="{C3380CC4-5D6E-409C-BE32-E72D297353CC}">
              <c16:uniqueId val="{00000000-2908-47E2-9046-169DF31FBB19}"/>
            </c:ext>
          </c:extLst>
        </c:ser>
        <c:ser>
          <c:idx val="4"/>
          <c:order val="4"/>
          <c:tx>
            <c:strRef>
              <c:f>'Cartera de Acciones'!$K$4</c:f>
              <c:strCache>
                <c:ptCount val="1"/>
                <c:pt idx="0">
                  <c:v>Ingresos Dividendos €</c:v>
                </c:pt>
              </c:strCache>
            </c:strRef>
          </c:tx>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s-ES"/>
              </a:p>
            </c:txPr>
            <c:dLblPos val="bestFit"/>
            <c:showLegendKey val="0"/>
            <c:showVal val="1"/>
            <c:showCatName val="0"/>
            <c:showSerName val="0"/>
            <c:showPercent val="0"/>
            <c:showBubbleSize val="0"/>
            <c:showLeaderLines val="1"/>
            <c:leaderLines>
              <c:spPr>
                <a:ln w="9525" cap="flat" cmpd="sng" algn="ctr">
                  <a:solidFill>
                    <a:schemeClr val="dk1">
                      <a:lumMod val="35000"/>
                      <a:lumOff val="65000"/>
                    </a:schemeClr>
                  </a:solidFill>
                  <a:round/>
                </a:ln>
                <a:effectLst/>
              </c:spPr>
            </c:leaderLines>
            <c:extLst>
              <c:ext xmlns:c15="http://schemas.microsoft.com/office/drawing/2012/chart" uri="{CE6537A1-D6FC-4f65-9D91-7224C49458BB}"/>
            </c:extLst>
          </c:dLbls>
          <c:cat>
            <c:strRef>
              <c:f>'Cartera de Acciones'!$B$5:$B$9</c:f>
              <c:strCache>
                <c:ptCount val="4"/>
                <c:pt idx="0">
                  <c:v>Industria de Diseño Textil, S.A. (BMEX:ITX)</c:v>
                </c:pt>
                <c:pt idx="1">
                  <c:v>Banco Bilbao Vizcaya Argentaria, S.A. (BMEX:BBVA)</c:v>
                </c:pt>
                <c:pt idx="2">
                  <c:v>3M COMPANY (XNYS:MMM)</c:v>
                </c:pt>
                <c:pt idx="3">
                  <c:v>VERIZON COMMUNICATIONS INC. (XNYS:VZ)</c:v>
                </c:pt>
              </c:strCache>
            </c:strRef>
          </c:cat>
          <c:val>
            <c:numRef>
              <c:f>'Cartera de Acciones'!$K$5:$K$9</c:f>
            </c:numRef>
          </c:val>
          <c:extLst>
            <c:ext xmlns:c16="http://schemas.microsoft.com/office/drawing/2014/chart" uri="{C3380CC4-5D6E-409C-BE32-E72D297353CC}">
              <c16:uniqueId val="{00000013-2908-47E2-9046-169DF31FBB19}"/>
            </c:ext>
          </c:extLst>
        </c:ser>
        <c:ser>
          <c:idx val="9"/>
          <c:order val="9"/>
          <c:tx>
            <c:strRef>
              <c:f>'Cartera de Acciones'!$P$4</c:f>
              <c:strCache>
                <c:ptCount val="1"/>
                <c:pt idx="0">
                  <c:v>Peso Actual</c:v>
                </c:pt>
              </c:strCache>
            </c:strRef>
          </c:tx>
          <c:dPt>
            <c:idx val="0"/>
            <c:bubble3D val="0"/>
            <c:spPr>
              <a:gradFill>
                <a:gsLst>
                  <a:gs pos="100000">
                    <a:schemeClr val="accent1">
                      <a:lumMod val="60000"/>
                      <a:lumOff val="40000"/>
                    </a:schemeClr>
                  </a:gs>
                  <a:gs pos="0">
                    <a:schemeClr val="accent1"/>
                  </a:gs>
                </a:gsLst>
                <a:lin ang="5400000" scaled="0"/>
              </a:gradFill>
              <a:ln w="19050">
                <a:solidFill>
                  <a:schemeClr val="lt1"/>
                </a:solidFill>
              </a:ln>
              <a:effectLst/>
            </c:spPr>
            <c:extLst>
              <c:ext xmlns:c16="http://schemas.microsoft.com/office/drawing/2014/chart" uri="{C3380CC4-5D6E-409C-BE32-E72D297353CC}">
                <c16:uniqueId val="{00000001-FF1B-4F66-B0B7-2190D34E7948}"/>
              </c:ext>
            </c:extLst>
          </c:dPt>
          <c:dPt>
            <c:idx val="1"/>
            <c:bubble3D val="0"/>
            <c:spPr>
              <a:gradFill>
                <a:gsLst>
                  <a:gs pos="100000">
                    <a:schemeClr val="accent2">
                      <a:lumMod val="60000"/>
                      <a:lumOff val="40000"/>
                    </a:schemeClr>
                  </a:gs>
                  <a:gs pos="0">
                    <a:schemeClr val="accent2"/>
                  </a:gs>
                </a:gsLst>
                <a:lin ang="5400000" scaled="0"/>
              </a:gradFill>
              <a:ln w="19050">
                <a:solidFill>
                  <a:schemeClr val="lt1"/>
                </a:solidFill>
              </a:ln>
              <a:effectLst/>
            </c:spPr>
            <c:extLst>
              <c:ext xmlns:c16="http://schemas.microsoft.com/office/drawing/2014/chart" uri="{C3380CC4-5D6E-409C-BE32-E72D297353CC}">
                <c16:uniqueId val="{00000003-FF1B-4F66-B0B7-2190D34E7948}"/>
              </c:ext>
            </c:extLst>
          </c:dPt>
          <c:dPt>
            <c:idx val="2"/>
            <c:bubble3D val="0"/>
            <c:spPr>
              <a:gradFill>
                <a:gsLst>
                  <a:gs pos="100000">
                    <a:schemeClr val="accent3">
                      <a:lumMod val="60000"/>
                      <a:lumOff val="40000"/>
                    </a:schemeClr>
                  </a:gs>
                  <a:gs pos="0">
                    <a:schemeClr val="accent3"/>
                  </a:gs>
                </a:gsLst>
                <a:lin ang="5400000" scaled="0"/>
              </a:gradFill>
              <a:ln w="19050">
                <a:solidFill>
                  <a:schemeClr val="lt1"/>
                </a:solidFill>
              </a:ln>
              <a:effectLst/>
            </c:spPr>
            <c:extLst>
              <c:ext xmlns:c16="http://schemas.microsoft.com/office/drawing/2014/chart" uri="{C3380CC4-5D6E-409C-BE32-E72D297353CC}">
                <c16:uniqueId val="{00000005-86E6-44EC-9F98-E96FCBA43C9E}"/>
              </c:ext>
            </c:extLst>
          </c:dPt>
          <c:dPt>
            <c:idx val="3"/>
            <c:bubble3D val="0"/>
            <c:spPr>
              <a:gradFill>
                <a:gsLst>
                  <a:gs pos="100000">
                    <a:schemeClr val="accent4">
                      <a:lumMod val="60000"/>
                      <a:lumOff val="40000"/>
                    </a:schemeClr>
                  </a:gs>
                  <a:gs pos="0">
                    <a:schemeClr val="accent4"/>
                  </a:gs>
                </a:gsLst>
                <a:lin ang="5400000" scaled="0"/>
              </a:gradFill>
              <a:ln w="19050">
                <a:solidFill>
                  <a:schemeClr val="lt1"/>
                </a:solidFill>
              </a:ln>
              <a:effectLst/>
            </c:spPr>
            <c:extLst>
              <c:ext xmlns:c16="http://schemas.microsoft.com/office/drawing/2014/chart" uri="{C3380CC4-5D6E-409C-BE32-E72D297353CC}">
                <c16:uniqueId val="{00000007-9BAA-4D9A-982D-3AB935339606}"/>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s-ES"/>
              </a:p>
            </c:txPr>
            <c:dLblPos val="bestFit"/>
            <c:showLegendKey val="0"/>
            <c:showVal val="1"/>
            <c:showCatName val="0"/>
            <c:showSerName val="0"/>
            <c:showPercent val="0"/>
            <c:showBubbleSize val="0"/>
            <c:showLeaderLines val="1"/>
            <c:leaderLines>
              <c:spPr>
                <a:ln w="9525" cap="flat" cmpd="sng" algn="ctr">
                  <a:solidFill>
                    <a:schemeClr val="dk1">
                      <a:lumMod val="35000"/>
                      <a:lumOff val="65000"/>
                    </a:schemeClr>
                  </a:solidFill>
                  <a:round/>
                </a:ln>
                <a:effectLst/>
              </c:spPr>
            </c:leaderLines>
            <c:extLst>
              <c:ext xmlns:c15="http://schemas.microsoft.com/office/drawing/2012/chart" uri="{CE6537A1-D6FC-4f65-9D91-7224C49458BB}"/>
            </c:extLst>
          </c:dLbls>
          <c:cat>
            <c:strRef>
              <c:f>'Cartera de Acciones'!$B$5:$B$9</c:f>
              <c:strCache>
                <c:ptCount val="4"/>
                <c:pt idx="0">
                  <c:v>Industria de Diseño Textil, S.A. (BMEX:ITX)</c:v>
                </c:pt>
                <c:pt idx="1">
                  <c:v>Banco Bilbao Vizcaya Argentaria, S.A. (BMEX:BBVA)</c:v>
                </c:pt>
                <c:pt idx="2">
                  <c:v>3M COMPANY (XNYS:MMM)</c:v>
                </c:pt>
                <c:pt idx="3">
                  <c:v>VERIZON COMMUNICATIONS INC. (XNYS:VZ)</c:v>
                </c:pt>
              </c:strCache>
            </c:strRef>
          </c:cat>
          <c:val>
            <c:numRef>
              <c:f>'Cartera de Acciones'!$P$5:$P$9</c:f>
              <c:numCache>
                <c:formatCode>0%</c:formatCode>
                <c:ptCount val="4"/>
                <c:pt idx="0">
                  <c:v>0.28445269235770493</c:v>
                </c:pt>
                <c:pt idx="1">
                  <c:v>0.24020964330206843</c:v>
                </c:pt>
                <c:pt idx="2">
                  <c:v>0.27373506157770727</c:v>
                </c:pt>
                <c:pt idx="3">
                  <c:v>0.20160260276251932</c:v>
                </c:pt>
              </c:numCache>
            </c:numRef>
          </c:val>
          <c:extLst>
            <c:ext xmlns:c16="http://schemas.microsoft.com/office/drawing/2014/chart" uri="{C3380CC4-5D6E-409C-BE32-E72D297353CC}">
              <c16:uniqueId val="{00000018-2908-47E2-9046-169DF31FBB19}"/>
            </c:ext>
          </c:extLst>
        </c:ser>
        <c:dLbls>
          <c:dLblPos val="bestFit"/>
          <c:showLegendKey val="0"/>
          <c:showVal val="1"/>
          <c:showCatName val="0"/>
          <c:showSerName val="0"/>
          <c:showPercent val="0"/>
          <c:showBubbleSize val="0"/>
          <c:showLeaderLines val="1"/>
        </c:dLbls>
        <c:firstSliceAng val="0"/>
        <c:extLst>
          <c:ext xmlns:c15="http://schemas.microsoft.com/office/drawing/2012/chart" uri="{02D57815-91ED-43cb-92C2-25804820EDAC}">
            <c15:filteredPieSeries>
              <c15:ser>
                <c:idx val="1"/>
                <c:order val="1"/>
                <c:tx>
                  <c:strRef>
                    <c:extLst>
                      <c:ext uri="{02D57815-91ED-43cb-92C2-25804820EDAC}">
                        <c15:formulaRef>
                          <c15:sqref>'Cartera de Acciones'!$H$4</c15:sqref>
                        </c15:formulaRef>
                      </c:ext>
                    </c:extLst>
                    <c:strCache>
                      <c:ptCount val="1"/>
                      <c:pt idx="0">
                        <c:v>Valor €</c:v>
                      </c:pt>
                    </c:strCache>
                  </c:strRef>
                </c:tx>
                <c:dPt>
                  <c:idx val="0"/>
                  <c:bubble3D val="0"/>
                  <c:spPr>
                    <a:gradFill>
                      <a:gsLst>
                        <a:gs pos="100000">
                          <a:schemeClr val="accent1">
                            <a:lumMod val="60000"/>
                            <a:lumOff val="40000"/>
                          </a:schemeClr>
                        </a:gs>
                        <a:gs pos="0">
                          <a:schemeClr val="accent1"/>
                        </a:gs>
                      </a:gsLst>
                      <a:lin ang="5400000" scaled="0"/>
                    </a:gradFill>
                    <a:ln w="19050">
                      <a:solidFill>
                        <a:schemeClr val="lt1"/>
                      </a:solidFill>
                    </a:ln>
                    <a:effectLst/>
                  </c:spPr>
                  <c:extLst>
                    <c:ext xmlns:c16="http://schemas.microsoft.com/office/drawing/2014/chart" uri="{C3380CC4-5D6E-409C-BE32-E72D297353CC}">
                      <c16:uniqueId val="{00000007-DC66-4962-89E8-2C3C1C04B32A}"/>
                    </c:ext>
                  </c:extLst>
                </c:dPt>
                <c:dPt>
                  <c:idx val="1"/>
                  <c:bubble3D val="0"/>
                  <c:spPr>
                    <a:gradFill>
                      <a:gsLst>
                        <a:gs pos="100000">
                          <a:schemeClr val="accent2">
                            <a:lumMod val="60000"/>
                            <a:lumOff val="40000"/>
                          </a:schemeClr>
                        </a:gs>
                        <a:gs pos="0">
                          <a:schemeClr val="accent2"/>
                        </a:gs>
                      </a:gsLst>
                      <a:lin ang="5400000" scaled="0"/>
                    </a:gradFill>
                    <a:ln w="19050">
                      <a:solidFill>
                        <a:schemeClr val="lt1"/>
                      </a:solidFill>
                    </a:ln>
                    <a:effectLst/>
                  </c:spPr>
                  <c:extLst>
                    <c:ext xmlns:c16="http://schemas.microsoft.com/office/drawing/2014/chart" uri="{C3380CC4-5D6E-409C-BE32-E72D297353CC}">
                      <c16:uniqueId val="{00000009-DC66-4962-89E8-2C3C1C04B32A}"/>
                    </c:ext>
                  </c:extLst>
                </c:dPt>
                <c:dPt>
                  <c:idx val="2"/>
                  <c:bubble3D val="0"/>
                  <c:spPr>
                    <a:gradFill>
                      <a:gsLst>
                        <a:gs pos="100000">
                          <a:schemeClr val="accent3">
                            <a:lumMod val="60000"/>
                            <a:lumOff val="40000"/>
                          </a:schemeClr>
                        </a:gs>
                        <a:gs pos="0">
                          <a:schemeClr val="accent3"/>
                        </a:gs>
                      </a:gsLst>
                      <a:lin ang="5400000" scaled="0"/>
                    </a:gradFill>
                    <a:ln w="19050">
                      <a:solidFill>
                        <a:schemeClr val="lt1"/>
                      </a:solidFill>
                    </a:ln>
                    <a:effectLst/>
                  </c:spPr>
                  <c:extLst>
                    <c:ext xmlns:c16="http://schemas.microsoft.com/office/drawing/2014/chart" uri="{C3380CC4-5D6E-409C-BE32-E72D297353CC}">
                      <c16:uniqueId val="{0000000B-DC66-4962-89E8-2C3C1C04B32A}"/>
                    </c:ext>
                  </c:extLst>
                </c:dPt>
                <c:dPt>
                  <c:idx val="3"/>
                  <c:bubble3D val="0"/>
                  <c:spPr>
                    <a:gradFill>
                      <a:gsLst>
                        <a:gs pos="100000">
                          <a:schemeClr val="accent4">
                            <a:lumMod val="60000"/>
                            <a:lumOff val="40000"/>
                          </a:schemeClr>
                        </a:gs>
                        <a:gs pos="0">
                          <a:schemeClr val="accent4"/>
                        </a:gs>
                      </a:gsLst>
                      <a:lin ang="5400000" scaled="0"/>
                    </a:gradFill>
                    <a:ln w="19050">
                      <a:solidFill>
                        <a:schemeClr val="lt1"/>
                      </a:solidFill>
                    </a:ln>
                    <a:effectLst/>
                  </c:spPr>
                  <c:extLst>
                    <c:ext xmlns:c16="http://schemas.microsoft.com/office/drawing/2014/chart" uri="{C3380CC4-5D6E-409C-BE32-E72D297353CC}">
                      <c16:uniqueId val="{0000000F-9BAA-4D9A-982D-3AB935339606}"/>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s-ES"/>
                    </a:p>
                  </c:txPr>
                  <c:dLblPos val="bestFit"/>
                  <c:showLegendKey val="0"/>
                  <c:showVal val="1"/>
                  <c:showCatName val="0"/>
                  <c:showSerName val="0"/>
                  <c:showPercent val="0"/>
                  <c:showBubbleSize val="0"/>
                  <c:showLeaderLines val="1"/>
                  <c:leaderLines>
                    <c:spPr>
                      <a:ln w="9525" cap="flat" cmpd="sng" algn="ctr">
                        <a:solidFill>
                          <a:schemeClr val="dk1">
                            <a:lumMod val="35000"/>
                            <a:lumOff val="65000"/>
                          </a:schemeClr>
                        </a:solidFill>
                        <a:round/>
                      </a:ln>
                      <a:effectLst/>
                    </c:spPr>
                  </c:leaderLines>
                  <c:extLst>
                    <c:ext uri="{CE6537A1-D6FC-4f65-9D91-7224C49458BB}"/>
                  </c:extLst>
                </c:dLbls>
                <c:cat>
                  <c:strRef>
                    <c:extLst>
                      <c:ext uri="{02D57815-91ED-43cb-92C2-25804820EDAC}">
                        <c15:formulaRef>
                          <c15:sqref>'Cartera de Acciones'!$B$5:$B$9</c15:sqref>
                        </c15:formulaRef>
                      </c:ext>
                    </c:extLst>
                    <c:strCache>
                      <c:ptCount val="4"/>
                      <c:pt idx="0">
                        <c:v>Industria de Diseño Textil, S.A. (BMEX:ITX)</c:v>
                      </c:pt>
                      <c:pt idx="1">
                        <c:v>Banco Bilbao Vizcaya Argentaria, S.A. (BMEX:BBVA)</c:v>
                      </c:pt>
                      <c:pt idx="2">
                        <c:v>3M COMPANY (XNYS:MMM)</c:v>
                      </c:pt>
                      <c:pt idx="3">
                        <c:v>VERIZON COMMUNICATIONS INC. (XNYS:VZ)</c:v>
                      </c:pt>
                    </c:strCache>
                  </c:strRef>
                </c:cat>
                <c:val>
                  <c:numRef>
                    <c:extLst>
                      <c:ext uri="{02D57815-91ED-43cb-92C2-25804820EDAC}">
                        <c15:formulaRef>
                          <c15:sqref>'Cartera de Acciones'!$H$5:$H$9</c15:sqref>
                        </c15:formulaRef>
                      </c:ext>
                    </c:extLst>
                    <c:numCache>
                      <c:formatCode>_([$€-2]\ * #,##0.00_);_([$€-2]\ * \(#,##0.00\);_([$€-2]\ * "-"??_);_(@_)</c:formatCode>
                      <c:ptCount val="4"/>
                      <c:pt idx="0">
                        <c:v>2200</c:v>
                      </c:pt>
                      <c:pt idx="1">
                        <c:v>2120</c:v>
                      </c:pt>
                      <c:pt idx="2">
                        <c:v>2255.616</c:v>
                      </c:pt>
                      <c:pt idx="3">
                        <c:v>1957.9999999999998</c:v>
                      </c:pt>
                    </c:numCache>
                  </c:numRef>
                </c:val>
                <c:extLst>
                  <c:ext xmlns:c16="http://schemas.microsoft.com/office/drawing/2014/chart" uri="{C3380CC4-5D6E-409C-BE32-E72D297353CC}">
                    <c16:uniqueId val="{00000001-2908-47E2-9046-169DF31FBB19}"/>
                  </c:ext>
                </c:extLst>
              </c15:ser>
            </c15:filteredPieSeries>
            <c15:filteredPieSeries>
              <c15:ser>
                <c:idx val="2"/>
                <c:order val="2"/>
                <c:tx>
                  <c:strRef>
                    <c:extLst xmlns:c15="http://schemas.microsoft.com/office/drawing/2012/chart">
                      <c:ext xmlns:c15="http://schemas.microsoft.com/office/drawing/2012/chart" uri="{02D57815-91ED-43cb-92C2-25804820EDAC}">
                        <c15:formulaRef>
                          <c15:sqref>'Cartera de Acciones'!$I$4</c15:sqref>
                        </c15:formulaRef>
                      </c:ext>
                    </c:extLst>
                    <c:strCache>
                      <c:ptCount val="1"/>
                      <c:pt idx="0">
                        <c:v>Peso</c:v>
                      </c:pt>
                    </c:strCache>
                  </c:strRef>
                </c:tx>
                <c:dPt>
                  <c:idx val="0"/>
                  <c:bubble3D val="0"/>
                  <c:spPr>
                    <a:gradFill>
                      <a:gsLst>
                        <a:gs pos="100000">
                          <a:schemeClr val="accent1">
                            <a:lumMod val="60000"/>
                            <a:lumOff val="40000"/>
                          </a:schemeClr>
                        </a:gs>
                        <a:gs pos="0">
                          <a:schemeClr val="accent1"/>
                        </a:gs>
                      </a:gsLst>
                      <a:lin ang="5400000" scaled="0"/>
                    </a:gradFill>
                    <a:ln w="19050">
                      <a:solidFill>
                        <a:schemeClr val="lt1"/>
                      </a:solidFill>
                    </a:ln>
                    <a:effectLst/>
                  </c:spPr>
                  <c:extLst xmlns:c15="http://schemas.microsoft.com/office/drawing/2012/chart">
                    <c:ext xmlns:c16="http://schemas.microsoft.com/office/drawing/2014/chart" uri="{C3380CC4-5D6E-409C-BE32-E72D297353CC}">
                      <c16:uniqueId val="{00000007-FF1B-4F66-B0B7-2190D34E7948}"/>
                    </c:ext>
                  </c:extLst>
                </c:dPt>
                <c:dPt>
                  <c:idx val="1"/>
                  <c:bubble3D val="0"/>
                  <c:spPr>
                    <a:gradFill>
                      <a:gsLst>
                        <a:gs pos="100000">
                          <a:schemeClr val="accent2">
                            <a:lumMod val="60000"/>
                            <a:lumOff val="40000"/>
                          </a:schemeClr>
                        </a:gs>
                        <a:gs pos="0">
                          <a:schemeClr val="accent2"/>
                        </a:gs>
                      </a:gsLst>
                      <a:lin ang="5400000" scaled="0"/>
                    </a:gradFill>
                    <a:ln w="19050">
                      <a:solidFill>
                        <a:schemeClr val="lt1"/>
                      </a:solidFill>
                    </a:ln>
                    <a:effectLst/>
                  </c:spPr>
                  <c:extLst xmlns:c15="http://schemas.microsoft.com/office/drawing/2012/chart">
                    <c:ext xmlns:c16="http://schemas.microsoft.com/office/drawing/2014/chart" uri="{C3380CC4-5D6E-409C-BE32-E72D297353CC}">
                      <c16:uniqueId val="{00000009-FF1B-4F66-B0B7-2190D34E7948}"/>
                    </c:ext>
                  </c:extLst>
                </c:dPt>
                <c:dPt>
                  <c:idx val="2"/>
                  <c:bubble3D val="0"/>
                  <c:spPr>
                    <a:gradFill>
                      <a:gsLst>
                        <a:gs pos="100000">
                          <a:schemeClr val="accent3">
                            <a:lumMod val="60000"/>
                            <a:lumOff val="40000"/>
                          </a:schemeClr>
                        </a:gs>
                        <a:gs pos="0">
                          <a:schemeClr val="accent3"/>
                        </a:gs>
                      </a:gsLst>
                      <a:lin ang="5400000" scaled="0"/>
                    </a:gradFill>
                    <a:ln w="19050">
                      <a:solidFill>
                        <a:schemeClr val="lt1"/>
                      </a:solidFill>
                    </a:ln>
                    <a:effectLst/>
                  </c:spPr>
                  <c:extLst xmlns:c15="http://schemas.microsoft.com/office/drawing/2012/chart">
                    <c:ext xmlns:c16="http://schemas.microsoft.com/office/drawing/2014/chart" uri="{C3380CC4-5D6E-409C-BE32-E72D297353CC}">
                      <c16:uniqueId val="{0000000B-86E6-44EC-9F98-E96FCBA43C9E}"/>
                    </c:ext>
                  </c:extLst>
                </c:dPt>
                <c:dPt>
                  <c:idx val="3"/>
                  <c:bubble3D val="0"/>
                  <c:spPr>
                    <a:gradFill>
                      <a:gsLst>
                        <a:gs pos="100000">
                          <a:schemeClr val="accent4">
                            <a:lumMod val="60000"/>
                            <a:lumOff val="40000"/>
                          </a:schemeClr>
                        </a:gs>
                        <a:gs pos="0">
                          <a:schemeClr val="accent4"/>
                        </a:gs>
                      </a:gsLst>
                      <a:lin ang="5400000" scaled="0"/>
                    </a:gradFill>
                    <a:ln w="19050">
                      <a:solidFill>
                        <a:schemeClr val="lt1"/>
                      </a:solidFill>
                    </a:ln>
                    <a:effectLst/>
                  </c:spPr>
                  <c:extLst xmlns:c15="http://schemas.microsoft.com/office/drawing/2012/chart">
                    <c:ext xmlns:c16="http://schemas.microsoft.com/office/drawing/2014/chart" uri="{C3380CC4-5D6E-409C-BE32-E72D297353CC}">
                      <c16:uniqueId val="{00000017-9BAA-4D9A-982D-3AB935339606}"/>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s-ES"/>
                    </a:p>
                  </c:txPr>
                  <c:dLblPos val="bestFit"/>
                  <c:showLegendKey val="0"/>
                  <c:showVal val="1"/>
                  <c:showCatName val="0"/>
                  <c:showSerName val="0"/>
                  <c:showPercent val="0"/>
                  <c:showBubbleSize val="0"/>
                  <c:showLeaderLines val="1"/>
                  <c:leaderLines>
                    <c:spPr>
                      <a:ln w="9525" cap="flat" cmpd="sng" algn="ctr">
                        <a:solidFill>
                          <a:schemeClr val="dk1">
                            <a:lumMod val="35000"/>
                            <a:lumOff val="65000"/>
                          </a:schemeClr>
                        </a:solidFill>
                        <a:round/>
                      </a:ln>
                      <a:effectLst/>
                    </c:spPr>
                  </c:leaderLines>
                  <c:extLst xmlns:c15="http://schemas.microsoft.com/office/drawing/2012/chart">
                    <c:ext xmlns:c15="http://schemas.microsoft.com/office/drawing/2012/chart" uri="{CE6537A1-D6FC-4f65-9D91-7224C49458BB}"/>
                  </c:extLst>
                </c:dLbls>
                <c:cat>
                  <c:strRef>
                    <c:extLst xmlns:c15="http://schemas.microsoft.com/office/drawing/2012/chart">
                      <c:ext xmlns:c15="http://schemas.microsoft.com/office/drawing/2012/chart" uri="{02D57815-91ED-43cb-92C2-25804820EDAC}">
                        <c15:formulaRef>
                          <c15:sqref>'Cartera de Acciones'!$B$5:$B$9</c15:sqref>
                        </c15:formulaRef>
                      </c:ext>
                    </c:extLst>
                    <c:strCache>
                      <c:ptCount val="4"/>
                      <c:pt idx="0">
                        <c:v>Industria de Diseño Textil, S.A. (BMEX:ITX)</c:v>
                      </c:pt>
                      <c:pt idx="1">
                        <c:v>Banco Bilbao Vizcaya Argentaria, S.A. (BMEX:BBVA)</c:v>
                      </c:pt>
                      <c:pt idx="2">
                        <c:v>3M COMPANY (XNYS:MMM)</c:v>
                      </c:pt>
                      <c:pt idx="3">
                        <c:v>VERIZON COMMUNICATIONS INC. (XNYS:VZ)</c:v>
                      </c:pt>
                    </c:strCache>
                  </c:strRef>
                </c:cat>
                <c:val>
                  <c:numRef>
                    <c:extLst xmlns:c15="http://schemas.microsoft.com/office/drawing/2012/chart">
                      <c:ext xmlns:c15="http://schemas.microsoft.com/office/drawing/2012/chart" uri="{02D57815-91ED-43cb-92C2-25804820EDAC}">
                        <c15:formulaRef>
                          <c15:sqref>'Cartera de Acciones'!$I$5:$I$9</c15:sqref>
                        </c15:formulaRef>
                      </c:ext>
                    </c:extLst>
                    <c:numCache>
                      <c:formatCode>0%</c:formatCode>
                      <c:ptCount val="4"/>
                      <c:pt idx="0">
                        <c:v>0.25780396024381691</c:v>
                      </c:pt>
                      <c:pt idx="1">
                        <c:v>0.24842927078040539</c:v>
                      </c:pt>
                      <c:pt idx="2">
                        <c:v>0.26432124435878063</c:v>
                      </c:pt>
                      <c:pt idx="3">
                        <c:v>0.22944552461699705</c:v>
                      </c:pt>
                    </c:numCache>
                  </c:numRef>
                </c:val>
                <c:extLst xmlns:c15="http://schemas.microsoft.com/office/drawing/2012/chart">
                  <c:ext xmlns:c16="http://schemas.microsoft.com/office/drawing/2014/chart" uri="{C3380CC4-5D6E-409C-BE32-E72D297353CC}">
                    <c16:uniqueId val="{00000002-2908-47E2-9046-169DF31FBB19}"/>
                  </c:ext>
                </c:extLst>
              </c15:ser>
            </c15:filteredPieSeries>
            <c15:filteredPieSeries>
              <c15:ser>
                <c:idx val="3"/>
                <c:order val="3"/>
                <c:tx>
                  <c:strRef>
                    <c:extLst xmlns:c15="http://schemas.microsoft.com/office/drawing/2012/chart">
                      <c:ext xmlns:c15="http://schemas.microsoft.com/office/drawing/2012/chart" uri="{02D57815-91ED-43cb-92C2-25804820EDAC}">
                        <c15:formulaRef>
                          <c15:sqref>'Cartera de Acciones'!$J$4</c15:sqref>
                        </c15:formulaRef>
                      </c:ext>
                    </c:extLst>
                    <c:strCache>
                      <c:ptCount val="1"/>
                      <c:pt idx="0">
                        <c:v>Ingresos Dividendos</c:v>
                      </c:pt>
                    </c:strCache>
                  </c:strRef>
                </c:tx>
                <c:dPt>
                  <c:idx val="0"/>
                  <c:bubble3D val="0"/>
                  <c:spPr>
                    <a:gradFill>
                      <a:gsLst>
                        <a:gs pos="100000">
                          <a:schemeClr val="accent1">
                            <a:lumMod val="60000"/>
                            <a:lumOff val="40000"/>
                          </a:schemeClr>
                        </a:gs>
                        <a:gs pos="0">
                          <a:schemeClr val="accent1"/>
                        </a:gs>
                      </a:gsLst>
                      <a:lin ang="5400000" scaled="0"/>
                    </a:gradFill>
                    <a:ln w="19050">
                      <a:solidFill>
                        <a:schemeClr val="lt1"/>
                      </a:solidFill>
                    </a:ln>
                    <a:effectLst/>
                  </c:spPr>
                  <c:extLst xmlns:c15="http://schemas.microsoft.com/office/drawing/2012/chart">
                    <c:ext xmlns:c16="http://schemas.microsoft.com/office/drawing/2014/chart" uri="{C3380CC4-5D6E-409C-BE32-E72D297353CC}">
                      <c16:uniqueId val="{0000000D-FF1B-4F66-B0B7-2190D34E7948}"/>
                    </c:ext>
                  </c:extLst>
                </c:dPt>
                <c:dPt>
                  <c:idx val="1"/>
                  <c:bubble3D val="0"/>
                  <c:spPr>
                    <a:gradFill>
                      <a:gsLst>
                        <a:gs pos="100000">
                          <a:schemeClr val="accent2">
                            <a:lumMod val="60000"/>
                            <a:lumOff val="40000"/>
                          </a:schemeClr>
                        </a:gs>
                        <a:gs pos="0">
                          <a:schemeClr val="accent2"/>
                        </a:gs>
                      </a:gsLst>
                      <a:lin ang="5400000" scaled="0"/>
                    </a:gradFill>
                    <a:ln w="19050">
                      <a:solidFill>
                        <a:schemeClr val="lt1"/>
                      </a:solidFill>
                    </a:ln>
                    <a:effectLst/>
                  </c:spPr>
                  <c:extLst xmlns:c15="http://schemas.microsoft.com/office/drawing/2012/chart">
                    <c:ext xmlns:c16="http://schemas.microsoft.com/office/drawing/2014/chart" uri="{C3380CC4-5D6E-409C-BE32-E72D297353CC}">
                      <c16:uniqueId val="{0000000F-FF1B-4F66-B0B7-2190D34E7948}"/>
                    </c:ext>
                  </c:extLst>
                </c:dPt>
                <c:dPt>
                  <c:idx val="2"/>
                  <c:bubble3D val="0"/>
                  <c:spPr>
                    <a:gradFill>
                      <a:gsLst>
                        <a:gs pos="100000">
                          <a:schemeClr val="accent3">
                            <a:lumMod val="60000"/>
                            <a:lumOff val="40000"/>
                          </a:schemeClr>
                        </a:gs>
                        <a:gs pos="0">
                          <a:schemeClr val="accent3"/>
                        </a:gs>
                      </a:gsLst>
                      <a:lin ang="5400000" scaled="0"/>
                    </a:gradFill>
                    <a:ln w="19050">
                      <a:solidFill>
                        <a:schemeClr val="lt1"/>
                      </a:solidFill>
                    </a:ln>
                    <a:effectLst/>
                  </c:spPr>
                  <c:extLst xmlns:c15="http://schemas.microsoft.com/office/drawing/2012/chart">
                    <c:ext xmlns:c16="http://schemas.microsoft.com/office/drawing/2014/chart" uri="{C3380CC4-5D6E-409C-BE32-E72D297353CC}">
                      <c16:uniqueId val="{00000011-86E6-44EC-9F98-E96FCBA43C9E}"/>
                    </c:ext>
                  </c:extLst>
                </c:dPt>
                <c:dPt>
                  <c:idx val="3"/>
                  <c:bubble3D val="0"/>
                  <c:spPr>
                    <a:gradFill>
                      <a:gsLst>
                        <a:gs pos="100000">
                          <a:schemeClr val="accent4">
                            <a:lumMod val="60000"/>
                            <a:lumOff val="40000"/>
                          </a:schemeClr>
                        </a:gs>
                        <a:gs pos="0">
                          <a:schemeClr val="accent4"/>
                        </a:gs>
                      </a:gsLst>
                      <a:lin ang="5400000" scaled="0"/>
                    </a:gradFill>
                    <a:ln w="19050">
                      <a:solidFill>
                        <a:schemeClr val="lt1"/>
                      </a:solidFill>
                    </a:ln>
                    <a:effectLst/>
                  </c:spPr>
                  <c:extLst xmlns:c15="http://schemas.microsoft.com/office/drawing/2012/chart">
                    <c:ext xmlns:c16="http://schemas.microsoft.com/office/drawing/2014/chart" uri="{C3380CC4-5D6E-409C-BE32-E72D297353CC}">
                      <c16:uniqueId val="{0000001F-9BAA-4D9A-982D-3AB935339606}"/>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s-ES"/>
                    </a:p>
                  </c:txPr>
                  <c:dLblPos val="bestFit"/>
                  <c:showLegendKey val="0"/>
                  <c:showVal val="1"/>
                  <c:showCatName val="0"/>
                  <c:showSerName val="0"/>
                  <c:showPercent val="0"/>
                  <c:showBubbleSize val="0"/>
                  <c:showLeaderLines val="1"/>
                  <c:leaderLines>
                    <c:spPr>
                      <a:ln w="9525" cap="flat" cmpd="sng" algn="ctr">
                        <a:solidFill>
                          <a:schemeClr val="dk1">
                            <a:lumMod val="35000"/>
                            <a:lumOff val="65000"/>
                          </a:schemeClr>
                        </a:solidFill>
                        <a:round/>
                      </a:ln>
                      <a:effectLst/>
                    </c:spPr>
                  </c:leaderLines>
                  <c:extLst xmlns:c15="http://schemas.microsoft.com/office/drawing/2012/chart">
                    <c:ext xmlns:c15="http://schemas.microsoft.com/office/drawing/2012/chart" uri="{CE6537A1-D6FC-4f65-9D91-7224C49458BB}"/>
                  </c:extLst>
                </c:dLbls>
                <c:cat>
                  <c:strRef>
                    <c:extLst xmlns:c15="http://schemas.microsoft.com/office/drawing/2012/chart">
                      <c:ext xmlns:c15="http://schemas.microsoft.com/office/drawing/2012/chart" uri="{02D57815-91ED-43cb-92C2-25804820EDAC}">
                        <c15:formulaRef>
                          <c15:sqref>'Cartera de Acciones'!$B$5:$B$9</c15:sqref>
                        </c15:formulaRef>
                      </c:ext>
                    </c:extLst>
                    <c:strCache>
                      <c:ptCount val="4"/>
                      <c:pt idx="0">
                        <c:v>Industria de Diseño Textil, S.A. (BMEX:ITX)</c:v>
                      </c:pt>
                      <c:pt idx="1">
                        <c:v>Banco Bilbao Vizcaya Argentaria, S.A. (BMEX:BBVA)</c:v>
                      </c:pt>
                      <c:pt idx="2">
                        <c:v>3M COMPANY (XNYS:MMM)</c:v>
                      </c:pt>
                      <c:pt idx="3">
                        <c:v>VERIZON COMMUNICATIONS INC. (XNYS:VZ)</c:v>
                      </c:pt>
                    </c:strCache>
                  </c:strRef>
                </c:cat>
                <c:val>
                  <c:numRef>
                    <c:extLst xmlns:c15="http://schemas.microsoft.com/office/drawing/2012/chart">
                      <c:ext xmlns:c15="http://schemas.microsoft.com/office/drawing/2012/chart" uri="{02D57815-91ED-43cb-92C2-25804820EDAC}">
                        <c15:formulaRef>
                          <c15:sqref>'Cartera de Acciones'!$J$5:$J$9</c15:sqref>
                        </c15:formulaRef>
                      </c:ext>
                    </c:extLst>
                    <c:numCache>
                      <c:formatCode>_([$€-2]\ * #,##0.00_);_([$€-2]\ * \(#,##0.00\);_([$€-2]\ * "-"??_);_(@_)</c:formatCode>
                      <c:ptCount val="4"/>
                      <c:pt idx="0">
                        <c:v>1.5</c:v>
                      </c:pt>
                      <c:pt idx="1">
                        <c:v>0</c:v>
                      </c:pt>
                      <c:pt idx="2" formatCode="_-[$$-409]* #,##0.00_ ;_-[$$-409]* \-#,##0.00\ ;_-[$$-409]* &quot;-&quot;??_ ;_-@_ ">
                        <c:v>0</c:v>
                      </c:pt>
                      <c:pt idx="3" formatCode="_-[$$-409]* #,##0.00_ ;_-[$$-409]* \-#,##0.00\ ;_-[$$-409]* &quot;-&quot;??_ ;_-@_ ">
                        <c:v>0</c:v>
                      </c:pt>
                    </c:numCache>
                  </c:numRef>
                </c:val>
                <c:extLst xmlns:c15="http://schemas.microsoft.com/office/drawing/2012/chart">
                  <c:ext xmlns:c16="http://schemas.microsoft.com/office/drawing/2014/chart" uri="{C3380CC4-5D6E-409C-BE32-E72D297353CC}">
                    <c16:uniqueId val="{00000012-2908-47E2-9046-169DF31FBB19}"/>
                  </c:ext>
                </c:extLst>
              </c15:ser>
            </c15:filteredPieSeries>
            <c15:filteredPieSeries>
              <c15:ser>
                <c:idx val="5"/>
                <c:order val="5"/>
                <c:tx>
                  <c:strRef>
                    <c:extLst xmlns:c15="http://schemas.microsoft.com/office/drawing/2012/chart">
                      <c:ext xmlns:c15="http://schemas.microsoft.com/office/drawing/2012/chart" uri="{02D57815-91ED-43cb-92C2-25804820EDAC}">
                        <c15:formulaRef>
                          <c15:sqref>'Cartera de Acciones'!$L$4</c15:sqref>
                        </c15:formulaRef>
                      </c:ext>
                    </c:extLst>
                    <c:strCache>
                      <c:ptCount val="1"/>
                      <c:pt idx="0">
                        <c:v>Peso Dividendos</c:v>
                      </c:pt>
                    </c:strCache>
                  </c:strRef>
                </c:tx>
                <c:dPt>
                  <c:idx val="0"/>
                  <c:bubble3D val="0"/>
                  <c:spPr>
                    <a:gradFill>
                      <a:gsLst>
                        <a:gs pos="100000">
                          <a:schemeClr val="accent1">
                            <a:lumMod val="60000"/>
                            <a:lumOff val="40000"/>
                          </a:schemeClr>
                        </a:gs>
                        <a:gs pos="0">
                          <a:schemeClr val="accent1"/>
                        </a:gs>
                      </a:gsLst>
                      <a:lin ang="5400000" scaled="0"/>
                    </a:gradFill>
                    <a:ln w="19050">
                      <a:solidFill>
                        <a:schemeClr val="lt1"/>
                      </a:solidFill>
                    </a:ln>
                    <a:effectLst/>
                  </c:spPr>
                  <c:extLst xmlns:c15="http://schemas.microsoft.com/office/drawing/2012/chart">
                    <c:ext xmlns:c16="http://schemas.microsoft.com/office/drawing/2014/chart" uri="{C3380CC4-5D6E-409C-BE32-E72D297353CC}">
                      <c16:uniqueId val="{00000013-FF1B-4F66-B0B7-2190D34E7948}"/>
                    </c:ext>
                  </c:extLst>
                </c:dPt>
                <c:dPt>
                  <c:idx val="1"/>
                  <c:bubble3D val="0"/>
                  <c:spPr>
                    <a:gradFill>
                      <a:gsLst>
                        <a:gs pos="100000">
                          <a:schemeClr val="accent2">
                            <a:lumMod val="60000"/>
                            <a:lumOff val="40000"/>
                          </a:schemeClr>
                        </a:gs>
                        <a:gs pos="0">
                          <a:schemeClr val="accent2"/>
                        </a:gs>
                      </a:gsLst>
                      <a:lin ang="5400000" scaled="0"/>
                    </a:gradFill>
                    <a:ln w="19050">
                      <a:solidFill>
                        <a:schemeClr val="lt1"/>
                      </a:solidFill>
                    </a:ln>
                    <a:effectLst/>
                  </c:spPr>
                  <c:extLst xmlns:c15="http://schemas.microsoft.com/office/drawing/2012/chart">
                    <c:ext xmlns:c16="http://schemas.microsoft.com/office/drawing/2014/chart" uri="{C3380CC4-5D6E-409C-BE32-E72D297353CC}">
                      <c16:uniqueId val="{00000015-FF1B-4F66-B0B7-2190D34E7948}"/>
                    </c:ext>
                  </c:extLst>
                </c:dPt>
                <c:dPt>
                  <c:idx val="2"/>
                  <c:bubble3D val="0"/>
                  <c:spPr>
                    <a:gradFill>
                      <a:gsLst>
                        <a:gs pos="100000">
                          <a:schemeClr val="accent3">
                            <a:lumMod val="60000"/>
                            <a:lumOff val="40000"/>
                          </a:schemeClr>
                        </a:gs>
                        <a:gs pos="0">
                          <a:schemeClr val="accent3"/>
                        </a:gs>
                      </a:gsLst>
                      <a:lin ang="5400000" scaled="0"/>
                    </a:gradFill>
                    <a:ln w="19050">
                      <a:solidFill>
                        <a:schemeClr val="lt1"/>
                      </a:solidFill>
                    </a:ln>
                    <a:effectLst/>
                  </c:spPr>
                  <c:extLst xmlns:c15="http://schemas.microsoft.com/office/drawing/2012/chart">
                    <c:ext xmlns:c16="http://schemas.microsoft.com/office/drawing/2014/chart" uri="{C3380CC4-5D6E-409C-BE32-E72D297353CC}">
                      <c16:uniqueId val="{00000017-86E6-44EC-9F98-E96FCBA43C9E}"/>
                    </c:ext>
                  </c:extLst>
                </c:dPt>
                <c:dPt>
                  <c:idx val="3"/>
                  <c:bubble3D val="0"/>
                  <c:spPr>
                    <a:gradFill>
                      <a:gsLst>
                        <a:gs pos="100000">
                          <a:schemeClr val="accent4">
                            <a:lumMod val="60000"/>
                            <a:lumOff val="40000"/>
                          </a:schemeClr>
                        </a:gs>
                        <a:gs pos="0">
                          <a:schemeClr val="accent4"/>
                        </a:gs>
                      </a:gsLst>
                      <a:lin ang="5400000" scaled="0"/>
                    </a:gradFill>
                    <a:ln w="19050">
                      <a:solidFill>
                        <a:schemeClr val="lt1"/>
                      </a:solidFill>
                    </a:ln>
                    <a:effectLst/>
                  </c:spPr>
                  <c:extLst xmlns:c15="http://schemas.microsoft.com/office/drawing/2012/chart">
                    <c:ext xmlns:c16="http://schemas.microsoft.com/office/drawing/2014/chart" uri="{C3380CC4-5D6E-409C-BE32-E72D297353CC}">
                      <c16:uniqueId val="{00000027-9BAA-4D9A-982D-3AB935339606}"/>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s-ES"/>
                    </a:p>
                  </c:txPr>
                  <c:dLblPos val="bestFit"/>
                  <c:showLegendKey val="0"/>
                  <c:showVal val="1"/>
                  <c:showCatName val="0"/>
                  <c:showSerName val="0"/>
                  <c:showPercent val="0"/>
                  <c:showBubbleSize val="0"/>
                  <c:showLeaderLines val="1"/>
                  <c:leaderLines>
                    <c:spPr>
                      <a:ln w="9525" cap="flat" cmpd="sng" algn="ctr">
                        <a:solidFill>
                          <a:schemeClr val="dk1">
                            <a:lumMod val="35000"/>
                            <a:lumOff val="65000"/>
                          </a:schemeClr>
                        </a:solidFill>
                        <a:round/>
                      </a:ln>
                      <a:effectLst/>
                    </c:spPr>
                  </c:leaderLines>
                  <c:extLst xmlns:c15="http://schemas.microsoft.com/office/drawing/2012/chart">
                    <c:ext xmlns:c15="http://schemas.microsoft.com/office/drawing/2012/chart" uri="{CE6537A1-D6FC-4f65-9D91-7224C49458BB}"/>
                  </c:extLst>
                </c:dLbls>
                <c:cat>
                  <c:strRef>
                    <c:extLst xmlns:c15="http://schemas.microsoft.com/office/drawing/2012/chart">
                      <c:ext xmlns:c15="http://schemas.microsoft.com/office/drawing/2012/chart" uri="{02D57815-91ED-43cb-92C2-25804820EDAC}">
                        <c15:formulaRef>
                          <c15:sqref>'Cartera de Acciones'!$B$5:$B$9</c15:sqref>
                        </c15:formulaRef>
                      </c:ext>
                    </c:extLst>
                    <c:strCache>
                      <c:ptCount val="4"/>
                      <c:pt idx="0">
                        <c:v>Industria de Diseño Textil, S.A. (BMEX:ITX)</c:v>
                      </c:pt>
                      <c:pt idx="1">
                        <c:v>Banco Bilbao Vizcaya Argentaria, S.A. (BMEX:BBVA)</c:v>
                      </c:pt>
                      <c:pt idx="2">
                        <c:v>3M COMPANY (XNYS:MMM)</c:v>
                      </c:pt>
                      <c:pt idx="3">
                        <c:v>VERIZON COMMUNICATIONS INC. (XNYS:VZ)</c:v>
                      </c:pt>
                    </c:strCache>
                  </c:strRef>
                </c:cat>
                <c:val>
                  <c:numRef>
                    <c:extLst xmlns:c15="http://schemas.microsoft.com/office/drawing/2012/chart">
                      <c:ext xmlns:c15="http://schemas.microsoft.com/office/drawing/2012/chart" uri="{02D57815-91ED-43cb-92C2-25804820EDAC}">
                        <c15:formulaRef>
                          <c15:sqref>'Cartera de Acciones'!$L$5:$L$9</c15:sqref>
                        </c15:formulaRef>
                      </c:ext>
                    </c:extLst>
                    <c:numCache>
                      <c:formatCode>0%</c:formatCode>
                      <c:ptCount val="4"/>
                      <c:pt idx="0">
                        <c:v>1</c:v>
                      </c:pt>
                      <c:pt idx="1">
                        <c:v>0</c:v>
                      </c:pt>
                      <c:pt idx="2">
                        <c:v>0</c:v>
                      </c:pt>
                      <c:pt idx="3">
                        <c:v>0</c:v>
                      </c:pt>
                    </c:numCache>
                  </c:numRef>
                </c:val>
                <c:extLst xmlns:c15="http://schemas.microsoft.com/office/drawing/2012/chart">
                  <c:ext xmlns:c16="http://schemas.microsoft.com/office/drawing/2014/chart" uri="{C3380CC4-5D6E-409C-BE32-E72D297353CC}">
                    <c16:uniqueId val="{00000014-2908-47E2-9046-169DF31FBB19}"/>
                  </c:ext>
                </c:extLst>
              </c15:ser>
            </c15:filteredPieSeries>
            <c15:filteredPieSeries>
              <c15:ser>
                <c:idx val="6"/>
                <c:order val="6"/>
                <c:tx>
                  <c:strRef>
                    <c:extLst xmlns:c15="http://schemas.microsoft.com/office/drawing/2012/chart">
                      <c:ext xmlns:c15="http://schemas.microsoft.com/office/drawing/2012/chart" uri="{02D57815-91ED-43cb-92C2-25804820EDAC}">
                        <c15:formulaRef>
                          <c15:sqref>'Cartera de Acciones'!$M$4</c15:sqref>
                        </c15:formulaRef>
                      </c:ext>
                    </c:extLst>
                    <c:strCache>
                      <c:ptCount val="1"/>
                      <c:pt idx="0">
                        <c:v>Precio Actual</c:v>
                      </c:pt>
                    </c:strCache>
                  </c:strRef>
                </c:tx>
                <c:dPt>
                  <c:idx val="0"/>
                  <c:bubble3D val="0"/>
                  <c:spPr>
                    <a:gradFill>
                      <a:gsLst>
                        <a:gs pos="100000">
                          <a:schemeClr val="accent1">
                            <a:lumMod val="60000"/>
                            <a:lumOff val="40000"/>
                          </a:schemeClr>
                        </a:gs>
                        <a:gs pos="0">
                          <a:schemeClr val="accent1"/>
                        </a:gs>
                      </a:gsLst>
                      <a:lin ang="5400000" scaled="0"/>
                    </a:gradFill>
                    <a:ln w="19050">
                      <a:solidFill>
                        <a:schemeClr val="lt1"/>
                      </a:solidFill>
                    </a:ln>
                    <a:effectLst/>
                  </c:spPr>
                  <c:extLst xmlns:c15="http://schemas.microsoft.com/office/drawing/2012/chart">
                    <c:ext xmlns:c16="http://schemas.microsoft.com/office/drawing/2014/chart" uri="{C3380CC4-5D6E-409C-BE32-E72D297353CC}">
                      <c16:uniqueId val="{00000019-FF1B-4F66-B0B7-2190D34E7948}"/>
                    </c:ext>
                  </c:extLst>
                </c:dPt>
                <c:dPt>
                  <c:idx val="1"/>
                  <c:bubble3D val="0"/>
                  <c:spPr>
                    <a:gradFill>
                      <a:gsLst>
                        <a:gs pos="100000">
                          <a:schemeClr val="accent2">
                            <a:lumMod val="60000"/>
                            <a:lumOff val="40000"/>
                          </a:schemeClr>
                        </a:gs>
                        <a:gs pos="0">
                          <a:schemeClr val="accent2"/>
                        </a:gs>
                      </a:gsLst>
                      <a:lin ang="5400000" scaled="0"/>
                    </a:gradFill>
                    <a:ln w="19050">
                      <a:solidFill>
                        <a:schemeClr val="lt1"/>
                      </a:solidFill>
                    </a:ln>
                    <a:effectLst/>
                  </c:spPr>
                  <c:extLst xmlns:c15="http://schemas.microsoft.com/office/drawing/2012/chart">
                    <c:ext xmlns:c16="http://schemas.microsoft.com/office/drawing/2014/chart" uri="{C3380CC4-5D6E-409C-BE32-E72D297353CC}">
                      <c16:uniqueId val="{0000001B-FF1B-4F66-B0B7-2190D34E7948}"/>
                    </c:ext>
                  </c:extLst>
                </c:dPt>
                <c:dPt>
                  <c:idx val="2"/>
                  <c:bubble3D val="0"/>
                  <c:spPr>
                    <a:gradFill>
                      <a:gsLst>
                        <a:gs pos="100000">
                          <a:schemeClr val="accent3">
                            <a:lumMod val="60000"/>
                            <a:lumOff val="40000"/>
                          </a:schemeClr>
                        </a:gs>
                        <a:gs pos="0">
                          <a:schemeClr val="accent3"/>
                        </a:gs>
                      </a:gsLst>
                      <a:lin ang="5400000" scaled="0"/>
                    </a:gradFill>
                    <a:ln w="19050">
                      <a:solidFill>
                        <a:schemeClr val="lt1"/>
                      </a:solidFill>
                    </a:ln>
                    <a:effectLst/>
                  </c:spPr>
                  <c:extLst xmlns:c15="http://schemas.microsoft.com/office/drawing/2012/chart">
                    <c:ext xmlns:c16="http://schemas.microsoft.com/office/drawing/2014/chart" uri="{C3380CC4-5D6E-409C-BE32-E72D297353CC}">
                      <c16:uniqueId val="{0000001D-86E6-44EC-9F98-E96FCBA43C9E}"/>
                    </c:ext>
                  </c:extLst>
                </c:dPt>
                <c:dPt>
                  <c:idx val="3"/>
                  <c:bubble3D val="0"/>
                  <c:spPr>
                    <a:gradFill>
                      <a:gsLst>
                        <a:gs pos="100000">
                          <a:schemeClr val="accent4">
                            <a:lumMod val="60000"/>
                            <a:lumOff val="40000"/>
                          </a:schemeClr>
                        </a:gs>
                        <a:gs pos="0">
                          <a:schemeClr val="accent4"/>
                        </a:gs>
                      </a:gsLst>
                      <a:lin ang="5400000" scaled="0"/>
                    </a:gradFill>
                    <a:ln w="19050">
                      <a:solidFill>
                        <a:schemeClr val="lt1"/>
                      </a:solidFill>
                    </a:ln>
                    <a:effectLst/>
                  </c:spPr>
                  <c:extLst xmlns:c15="http://schemas.microsoft.com/office/drawing/2012/chart">
                    <c:ext xmlns:c16="http://schemas.microsoft.com/office/drawing/2014/chart" uri="{C3380CC4-5D6E-409C-BE32-E72D297353CC}">
                      <c16:uniqueId val="{0000002F-9BAA-4D9A-982D-3AB935339606}"/>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s-ES"/>
                    </a:p>
                  </c:txPr>
                  <c:dLblPos val="bestFit"/>
                  <c:showLegendKey val="0"/>
                  <c:showVal val="1"/>
                  <c:showCatName val="0"/>
                  <c:showSerName val="0"/>
                  <c:showPercent val="0"/>
                  <c:showBubbleSize val="0"/>
                  <c:showLeaderLines val="1"/>
                  <c:leaderLines>
                    <c:spPr>
                      <a:ln w="9525" cap="flat" cmpd="sng" algn="ctr">
                        <a:solidFill>
                          <a:schemeClr val="dk1">
                            <a:lumMod val="35000"/>
                            <a:lumOff val="65000"/>
                          </a:schemeClr>
                        </a:solidFill>
                        <a:round/>
                      </a:ln>
                      <a:effectLst/>
                    </c:spPr>
                  </c:leaderLines>
                  <c:extLst xmlns:c15="http://schemas.microsoft.com/office/drawing/2012/chart">
                    <c:ext xmlns:c15="http://schemas.microsoft.com/office/drawing/2012/chart" uri="{CE6537A1-D6FC-4f65-9D91-7224C49458BB}"/>
                  </c:extLst>
                </c:dLbls>
                <c:cat>
                  <c:strRef>
                    <c:extLst xmlns:c15="http://schemas.microsoft.com/office/drawing/2012/chart">
                      <c:ext xmlns:c15="http://schemas.microsoft.com/office/drawing/2012/chart" uri="{02D57815-91ED-43cb-92C2-25804820EDAC}">
                        <c15:formulaRef>
                          <c15:sqref>'Cartera de Acciones'!$B$5:$B$9</c15:sqref>
                        </c15:formulaRef>
                      </c:ext>
                    </c:extLst>
                    <c:strCache>
                      <c:ptCount val="4"/>
                      <c:pt idx="0">
                        <c:v>Industria de Diseño Textil, S.A. (BMEX:ITX)</c:v>
                      </c:pt>
                      <c:pt idx="1">
                        <c:v>Banco Bilbao Vizcaya Argentaria, S.A. (BMEX:BBVA)</c:v>
                      </c:pt>
                      <c:pt idx="2">
                        <c:v>3M COMPANY (XNYS:MMM)</c:v>
                      </c:pt>
                      <c:pt idx="3">
                        <c:v>VERIZON COMMUNICATIONS INC. (XNYS:VZ)</c:v>
                      </c:pt>
                    </c:strCache>
                  </c:strRef>
                </c:cat>
                <c:val>
                  <c:numRef>
                    <c:extLst xmlns:c15="http://schemas.microsoft.com/office/drawing/2012/chart">
                      <c:ext xmlns:c15="http://schemas.microsoft.com/office/drawing/2012/chart" uri="{02D57815-91ED-43cb-92C2-25804820EDAC}">
                        <c15:formulaRef>
                          <c15:sqref>'Cartera de Acciones'!$M$5:$M$9</c15:sqref>
                        </c15:formulaRef>
                      </c:ext>
                    </c:extLst>
                    <c:numCache>
                      <c:formatCode>_([$€-2]\ * #,##0.00_);_([$€-2]\ * \(#,##0.00\);_([$€-2]\ * "-"??_);_(@_)</c:formatCode>
                      <c:ptCount val="4"/>
                      <c:pt idx="0">
                        <c:v>24.56</c:v>
                      </c:pt>
                      <c:pt idx="1">
                        <c:v>4.1479999999999997</c:v>
                      </c:pt>
                      <c:pt idx="2" formatCode="_-[$$-409]* #,##0.00_ ;_-[$$-409]* \-#,##0.00\ ;_-[$$-409]* &quot;-&quot;??_ ;_-@_ ">
                        <c:v>134.12</c:v>
                      </c:pt>
                      <c:pt idx="3" formatCode="_-[$$-409]* #,##0.00_ ;_-[$$-409]* \-#,##0.00\ ;_-[$$-409]* &quot;-&quot;??_ ;_-@_ ">
                        <c:v>44.45</c:v>
                      </c:pt>
                    </c:numCache>
                  </c:numRef>
                </c:val>
                <c:extLst xmlns:c15="http://schemas.microsoft.com/office/drawing/2012/chart">
                  <c:ext xmlns:c16="http://schemas.microsoft.com/office/drawing/2014/chart" uri="{C3380CC4-5D6E-409C-BE32-E72D297353CC}">
                    <c16:uniqueId val="{00000015-2908-47E2-9046-169DF31FBB19}"/>
                  </c:ext>
                </c:extLst>
              </c15:ser>
            </c15:filteredPieSeries>
            <c15:filteredPieSeries>
              <c15:ser>
                <c:idx val="7"/>
                <c:order val="7"/>
                <c:tx>
                  <c:strRef>
                    <c:extLst xmlns:c15="http://schemas.microsoft.com/office/drawing/2012/chart">
                      <c:ext xmlns:c15="http://schemas.microsoft.com/office/drawing/2012/chart" uri="{02D57815-91ED-43cb-92C2-25804820EDAC}">
                        <c15:formulaRef>
                          <c15:sqref>'Cartera de Acciones'!$N$4</c15:sqref>
                        </c15:formulaRef>
                      </c:ext>
                    </c:extLst>
                    <c:strCache>
                      <c:ptCount val="1"/>
                      <c:pt idx="0">
                        <c:v>Valor Actual</c:v>
                      </c:pt>
                    </c:strCache>
                  </c:strRef>
                </c:tx>
                <c:dPt>
                  <c:idx val="0"/>
                  <c:bubble3D val="0"/>
                  <c:spPr>
                    <a:gradFill>
                      <a:gsLst>
                        <a:gs pos="100000">
                          <a:schemeClr val="accent1">
                            <a:lumMod val="60000"/>
                            <a:lumOff val="40000"/>
                          </a:schemeClr>
                        </a:gs>
                        <a:gs pos="0">
                          <a:schemeClr val="accent1"/>
                        </a:gs>
                      </a:gsLst>
                      <a:lin ang="5400000" scaled="0"/>
                    </a:gradFill>
                    <a:ln w="19050">
                      <a:solidFill>
                        <a:schemeClr val="lt1"/>
                      </a:solidFill>
                    </a:ln>
                    <a:effectLst/>
                  </c:spPr>
                  <c:extLst xmlns:c15="http://schemas.microsoft.com/office/drawing/2012/chart">
                    <c:ext xmlns:c16="http://schemas.microsoft.com/office/drawing/2014/chart" uri="{C3380CC4-5D6E-409C-BE32-E72D297353CC}">
                      <c16:uniqueId val="{0000001F-FF1B-4F66-B0B7-2190D34E7948}"/>
                    </c:ext>
                  </c:extLst>
                </c:dPt>
                <c:dPt>
                  <c:idx val="1"/>
                  <c:bubble3D val="0"/>
                  <c:spPr>
                    <a:gradFill>
                      <a:gsLst>
                        <a:gs pos="100000">
                          <a:schemeClr val="accent2">
                            <a:lumMod val="60000"/>
                            <a:lumOff val="40000"/>
                          </a:schemeClr>
                        </a:gs>
                        <a:gs pos="0">
                          <a:schemeClr val="accent2"/>
                        </a:gs>
                      </a:gsLst>
                      <a:lin ang="5400000" scaled="0"/>
                    </a:gradFill>
                    <a:ln w="19050">
                      <a:solidFill>
                        <a:schemeClr val="lt1"/>
                      </a:solidFill>
                    </a:ln>
                    <a:effectLst/>
                  </c:spPr>
                  <c:extLst xmlns:c15="http://schemas.microsoft.com/office/drawing/2012/chart">
                    <c:ext xmlns:c16="http://schemas.microsoft.com/office/drawing/2014/chart" uri="{C3380CC4-5D6E-409C-BE32-E72D297353CC}">
                      <c16:uniqueId val="{00000021-FF1B-4F66-B0B7-2190D34E7948}"/>
                    </c:ext>
                  </c:extLst>
                </c:dPt>
                <c:dPt>
                  <c:idx val="2"/>
                  <c:bubble3D val="0"/>
                  <c:spPr>
                    <a:gradFill>
                      <a:gsLst>
                        <a:gs pos="100000">
                          <a:schemeClr val="accent3">
                            <a:lumMod val="60000"/>
                            <a:lumOff val="40000"/>
                          </a:schemeClr>
                        </a:gs>
                        <a:gs pos="0">
                          <a:schemeClr val="accent3"/>
                        </a:gs>
                      </a:gsLst>
                      <a:lin ang="5400000" scaled="0"/>
                    </a:gradFill>
                    <a:ln w="19050">
                      <a:solidFill>
                        <a:schemeClr val="lt1"/>
                      </a:solidFill>
                    </a:ln>
                    <a:effectLst/>
                  </c:spPr>
                  <c:extLst xmlns:c15="http://schemas.microsoft.com/office/drawing/2012/chart">
                    <c:ext xmlns:c16="http://schemas.microsoft.com/office/drawing/2014/chart" uri="{C3380CC4-5D6E-409C-BE32-E72D297353CC}">
                      <c16:uniqueId val="{00000023-86E6-44EC-9F98-E96FCBA43C9E}"/>
                    </c:ext>
                  </c:extLst>
                </c:dPt>
                <c:dPt>
                  <c:idx val="3"/>
                  <c:bubble3D val="0"/>
                  <c:spPr>
                    <a:gradFill>
                      <a:gsLst>
                        <a:gs pos="100000">
                          <a:schemeClr val="accent4">
                            <a:lumMod val="60000"/>
                            <a:lumOff val="40000"/>
                          </a:schemeClr>
                        </a:gs>
                        <a:gs pos="0">
                          <a:schemeClr val="accent4"/>
                        </a:gs>
                      </a:gsLst>
                      <a:lin ang="5400000" scaled="0"/>
                    </a:gradFill>
                    <a:ln w="19050">
                      <a:solidFill>
                        <a:schemeClr val="lt1"/>
                      </a:solidFill>
                    </a:ln>
                    <a:effectLst/>
                  </c:spPr>
                  <c:extLst xmlns:c15="http://schemas.microsoft.com/office/drawing/2012/chart">
                    <c:ext xmlns:c16="http://schemas.microsoft.com/office/drawing/2014/chart" uri="{C3380CC4-5D6E-409C-BE32-E72D297353CC}">
                      <c16:uniqueId val="{00000037-9BAA-4D9A-982D-3AB935339606}"/>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s-ES"/>
                    </a:p>
                  </c:txPr>
                  <c:dLblPos val="bestFit"/>
                  <c:showLegendKey val="0"/>
                  <c:showVal val="1"/>
                  <c:showCatName val="0"/>
                  <c:showSerName val="0"/>
                  <c:showPercent val="0"/>
                  <c:showBubbleSize val="0"/>
                  <c:showLeaderLines val="1"/>
                  <c:leaderLines>
                    <c:spPr>
                      <a:ln w="9525" cap="flat" cmpd="sng" algn="ctr">
                        <a:solidFill>
                          <a:schemeClr val="dk1">
                            <a:lumMod val="35000"/>
                            <a:lumOff val="65000"/>
                          </a:schemeClr>
                        </a:solidFill>
                        <a:round/>
                      </a:ln>
                      <a:effectLst/>
                    </c:spPr>
                  </c:leaderLines>
                  <c:extLst xmlns:c15="http://schemas.microsoft.com/office/drawing/2012/chart">
                    <c:ext xmlns:c15="http://schemas.microsoft.com/office/drawing/2012/chart" uri="{CE6537A1-D6FC-4f65-9D91-7224C49458BB}"/>
                  </c:extLst>
                </c:dLbls>
                <c:cat>
                  <c:strRef>
                    <c:extLst xmlns:c15="http://schemas.microsoft.com/office/drawing/2012/chart">
                      <c:ext xmlns:c15="http://schemas.microsoft.com/office/drawing/2012/chart" uri="{02D57815-91ED-43cb-92C2-25804820EDAC}">
                        <c15:formulaRef>
                          <c15:sqref>'Cartera de Acciones'!$B$5:$B$9</c15:sqref>
                        </c15:formulaRef>
                      </c:ext>
                    </c:extLst>
                    <c:strCache>
                      <c:ptCount val="4"/>
                      <c:pt idx="0">
                        <c:v>Industria de Diseño Textil, S.A. (BMEX:ITX)</c:v>
                      </c:pt>
                      <c:pt idx="1">
                        <c:v>Banco Bilbao Vizcaya Argentaria, S.A. (BMEX:BBVA)</c:v>
                      </c:pt>
                      <c:pt idx="2">
                        <c:v>3M COMPANY (XNYS:MMM)</c:v>
                      </c:pt>
                      <c:pt idx="3">
                        <c:v>VERIZON COMMUNICATIONS INC. (XNYS:VZ)</c:v>
                      </c:pt>
                    </c:strCache>
                  </c:strRef>
                </c:cat>
                <c:val>
                  <c:numRef>
                    <c:extLst xmlns:c15="http://schemas.microsoft.com/office/drawing/2012/chart">
                      <c:ext xmlns:c15="http://schemas.microsoft.com/office/drawing/2012/chart" uri="{02D57815-91ED-43cb-92C2-25804820EDAC}">
                        <c15:formulaRef>
                          <c15:sqref>'Cartera de Acciones'!$N$5:$N$9</c15:sqref>
                        </c15:formulaRef>
                      </c:ext>
                    </c:extLst>
                    <c:numCache>
                      <c:formatCode>_([$€-2]\ * #,##0.00_);_([$€-2]\ * \(#,##0.00\);_([$€-2]\ * "-"??_);_(@_)</c:formatCode>
                      <c:ptCount val="4"/>
                      <c:pt idx="0">
                        <c:v>2456</c:v>
                      </c:pt>
                      <c:pt idx="1">
                        <c:v>2074</c:v>
                      </c:pt>
                      <c:pt idx="2" formatCode="_-[$$-409]* #,##0.00_ ;_-[$$-409]* \-#,##0.00\ ;_-[$$-409]* &quot;-&quot;??_ ;_-@_ ">
                        <c:v>2414.16</c:v>
                      </c:pt>
                      <c:pt idx="3" formatCode="_-[$$-409]* #,##0.00_ ;_-[$$-409]* \-#,##0.00\ ;_-[$$-409]* &quot;-&quot;??_ ;_-@_ ">
                        <c:v>1778</c:v>
                      </c:pt>
                    </c:numCache>
                  </c:numRef>
                </c:val>
                <c:extLst xmlns:c15="http://schemas.microsoft.com/office/drawing/2012/chart">
                  <c:ext xmlns:c16="http://schemas.microsoft.com/office/drawing/2014/chart" uri="{C3380CC4-5D6E-409C-BE32-E72D297353CC}">
                    <c16:uniqueId val="{00000016-2908-47E2-9046-169DF31FBB19}"/>
                  </c:ext>
                </c:extLst>
              </c15:ser>
            </c15:filteredPieSeries>
            <c15:filteredPieSeries>
              <c15:ser>
                <c:idx val="8"/>
                <c:order val="8"/>
                <c:tx>
                  <c:strRef>
                    <c:extLst xmlns:c15="http://schemas.microsoft.com/office/drawing/2012/chart">
                      <c:ext xmlns:c15="http://schemas.microsoft.com/office/drawing/2012/chart" uri="{02D57815-91ED-43cb-92C2-25804820EDAC}">
                        <c15:formulaRef>
                          <c15:sqref>'Cartera de Acciones'!$O$4</c15:sqref>
                        </c15:formulaRef>
                      </c:ext>
                    </c:extLst>
                    <c:strCache>
                      <c:ptCount val="1"/>
                      <c:pt idx="0">
                        <c:v>Valor Actual €</c:v>
                      </c:pt>
                    </c:strCache>
                  </c:strRef>
                </c:tx>
                <c:dPt>
                  <c:idx val="0"/>
                  <c:bubble3D val="0"/>
                  <c:spPr>
                    <a:gradFill>
                      <a:gsLst>
                        <a:gs pos="100000">
                          <a:schemeClr val="accent1">
                            <a:lumMod val="60000"/>
                            <a:lumOff val="40000"/>
                          </a:schemeClr>
                        </a:gs>
                        <a:gs pos="0">
                          <a:schemeClr val="accent1"/>
                        </a:gs>
                      </a:gsLst>
                      <a:lin ang="5400000" scaled="0"/>
                    </a:gradFill>
                    <a:ln w="19050">
                      <a:solidFill>
                        <a:schemeClr val="lt1"/>
                      </a:solidFill>
                    </a:ln>
                    <a:effectLst/>
                  </c:spPr>
                  <c:extLst xmlns:c15="http://schemas.microsoft.com/office/drawing/2012/chart">
                    <c:ext xmlns:c16="http://schemas.microsoft.com/office/drawing/2014/chart" uri="{C3380CC4-5D6E-409C-BE32-E72D297353CC}">
                      <c16:uniqueId val="{00000025-FF1B-4F66-B0B7-2190D34E7948}"/>
                    </c:ext>
                  </c:extLst>
                </c:dPt>
                <c:dPt>
                  <c:idx val="1"/>
                  <c:bubble3D val="0"/>
                  <c:spPr>
                    <a:gradFill>
                      <a:gsLst>
                        <a:gs pos="100000">
                          <a:schemeClr val="accent2">
                            <a:lumMod val="60000"/>
                            <a:lumOff val="40000"/>
                          </a:schemeClr>
                        </a:gs>
                        <a:gs pos="0">
                          <a:schemeClr val="accent2"/>
                        </a:gs>
                      </a:gsLst>
                      <a:lin ang="5400000" scaled="0"/>
                    </a:gradFill>
                    <a:ln w="19050">
                      <a:solidFill>
                        <a:schemeClr val="lt1"/>
                      </a:solidFill>
                    </a:ln>
                    <a:effectLst/>
                  </c:spPr>
                  <c:extLst xmlns:c15="http://schemas.microsoft.com/office/drawing/2012/chart">
                    <c:ext xmlns:c16="http://schemas.microsoft.com/office/drawing/2014/chart" uri="{C3380CC4-5D6E-409C-BE32-E72D297353CC}">
                      <c16:uniqueId val="{00000027-FF1B-4F66-B0B7-2190D34E7948}"/>
                    </c:ext>
                  </c:extLst>
                </c:dPt>
                <c:dPt>
                  <c:idx val="2"/>
                  <c:bubble3D val="0"/>
                  <c:spPr>
                    <a:gradFill>
                      <a:gsLst>
                        <a:gs pos="100000">
                          <a:schemeClr val="accent3">
                            <a:lumMod val="60000"/>
                            <a:lumOff val="40000"/>
                          </a:schemeClr>
                        </a:gs>
                        <a:gs pos="0">
                          <a:schemeClr val="accent3"/>
                        </a:gs>
                      </a:gsLst>
                      <a:lin ang="5400000" scaled="0"/>
                    </a:gradFill>
                    <a:ln w="19050">
                      <a:solidFill>
                        <a:schemeClr val="lt1"/>
                      </a:solidFill>
                    </a:ln>
                    <a:effectLst/>
                  </c:spPr>
                  <c:extLst xmlns:c15="http://schemas.microsoft.com/office/drawing/2012/chart">
                    <c:ext xmlns:c16="http://schemas.microsoft.com/office/drawing/2014/chart" uri="{C3380CC4-5D6E-409C-BE32-E72D297353CC}">
                      <c16:uniqueId val="{00000029-86E6-44EC-9F98-E96FCBA43C9E}"/>
                    </c:ext>
                  </c:extLst>
                </c:dPt>
                <c:dPt>
                  <c:idx val="3"/>
                  <c:bubble3D val="0"/>
                  <c:spPr>
                    <a:gradFill>
                      <a:gsLst>
                        <a:gs pos="100000">
                          <a:schemeClr val="accent4">
                            <a:lumMod val="60000"/>
                            <a:lumOff val="40000"/>
                          </a:schemeClr>
                        </a:gs>
                        <a:gs pos="0">
                          <a:schemeClr val="accent4"/>
                        </a:gs>
                      </a:gsLst>
                      <a:lin ang="5400000" scaled="0"/>
                    </a:gradFill>
                    <a:ln w="19050">
                      <a:solidFill>
                        <a:schemeClr val="lt1"/>
                      </a:solidFill>
                    </a:ln>
                    <a:effectLst/>
                  </c:spPr>
                  <c:extLst xmlns:c15="http://schemas.microsoft.com/office/drawing/2012/chart">
                    <c:ext xmlns:c16="http://schemas.microsoft.com/office/drawing/2014/chart" uri="{C3380CC4-5D6E-409C-BE32-E72D297353CC}">
                      <c16:uniqueId val="{0000003F-9BAA-4D9A-982D-3AB935339606}"/>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s-ES"/>
                    </a:p>
                  </c:txPr>
                  <c:dLblPos val="bestFit"/>
                  <c:showLegendKey val="0"/>
                  <c:showVal val="1"/>
                  <c:showCatName val="0"/>
                  <c:showSerName val="0"/>
                  <c:showPercent val="0"/>
                  <c:showBubbleSize val="0"/>
                  <c:showLeaderLines val="1"/>
                  <c:leaderLines>
                    <c:spPr>
                      <a:ln w="9525" cap="flat" cmpd="sng" algn="ctr">
                        <a:solidFill>
                          <a:schemeClr val="dk1">
                            <a:lumMod val="35000"/>
                            <a:lumOff val="65000"/>
                          </a:schemeClr>
                        </a:solidFill>
                        <a:round/>
                      </a:ln>
                      <a:effectLst/>
                    </c:spPr>
                  </c:leaderLines>
                  <c:extLst xmlns:c15="http://schemas.microsoft.com/office/drawing/2012/chart">
                    <c:ext xmlns:c15="http://schemas.microsoft.com/office/drawing/2012/chart" uri="{CE6537A1-D6FC-4f65-9D91-7224C49458BB}"/>
                  </c:extLst>
                </c:dLbls>
                <c:cat>
                  <c:strRef>
                    <c:extLst xmlns:c15="http://schemas.microsoft.com/office/drawing/2012/chart">
                      <c:ext xmlns:c15="http://schemas.microsoft.com/office/drawing/2012/chart" uri="{02D57815-91ED-43cb-92C2-25804820EDAC}">
                        <c15:formulaRef>
                          <c15:sqref>'Cartera de Acciones'!$B$5:$B$9</c15:sqref>
                        </c15:formulaRef>
                      </c:ext>
                    </c:extLst>
                    <c:strCache>
                      <c:ptCount val="4"/>
                      <c:pt idx="0">
                        <c:v>Industria de Diseño Textil, S.A. (BMEX:ITX)</c:v>
                      </c:pt>
                      <c:pt idx="1">
                        <c:v>Banco Bilbao Vizcaya Argentaria, S.A. (BMEX:BBVA)</c:v>
                      </c:pt>
                      <c:pt idx="2">
                        <c:v>3M COMPANY (XNYS:MMM)</c:v>
                      </c:pt>
                      <c:pt idx="3">
                        <c:v>VERIZON COMMUNICATIONS INC. (XNYS:VZ)</c:v>
                      </c:pt>
                    </c:strCache>
                  </c:strRef>
                </c:cat>
                <c:val>
                  <c:numRef>
                    <c:extLst xmlns:c15="http://schemas.microsoft.com/office/drawing/2012/chart">
                      <c:ext xmlns:c15="http://schemas.microsoft.com/office/drawing/2012/chart" uri="{02D57815-91ED-43cb-92C2-25804820EDAC}">
                        <c15:formulaRef>
                          <c15:sqref>'Cartera de Acciones'!$O$5:$O$9</c15:sqref>
                        </c15:formulaRef>
                      </c:ext>
                    </c:extLst>
                    <c:numCache>
                      <c:formatCode>_([$€-2]\ * #,##0.00_);_([$€-2]\ * \(#,##0.00\);_([$€-2]\ * "-"??_);_(@_)</c:formatCode>
                      <c:ptCount val="4"/>
                      <c:pt idx="0">
                        <c:v>2456</c:v>
                      </c:pt>
                      <c:pt idx="1">
                        <c:v>2074</c:v>
                      </c:pt>
                      <c:pt idx="2">
                        <c:v>2363.4626399999997</c:v>
                      </c:pt>
                      <c:pt idx="3">
                        <c:v>1740.662</c:v>
                      </c:pt>
                    </c:numCache>
                  </c:numRef>
                </c:val>
                <c:extLst xmlns:c15="http://schemas.microsoft.com/office/drawing/2012/chart">
                  <c:ext xmlns:c16="http://schemas.microsoft.com/office/drawing/2014/chart" uri="{C3380CC4-5D6E-409C-BE32-E72D297353CC}">
                    <c16:uniqueId val="{00000017-2908-47E2-9046-169DF31FBB19}"/>
                  </c:ext>
                </c:extLst>
              </c15:ser>
            </c15:filteredPieSeries>
            <c15:filteredPieSeries>
              <c15:ser>
                <c:idx val="10"/>
                <c:order val="10"/>
                <c:tx>
                  <c:strRef>
                    <c:extLst xmlns:c15="http://schemas.microsoft.com/office/drawing/2012/chart">
                      <c:ext xmlns:c15="http://schemas.microsoft.com/office/drawing/2012/chart" uri="{02D57815-91ED-43cb-92C2-25804820EDAC}">
                        <c15:formulaRef>
                          <c15:sqref>'Cartera de Acciones'!$Q$4</c15:sqref>
                        </c15:formulaRef>
                      </c:ext>
                    </c:extLst>
                    <c:strCache>
                      <c:ptCount val="1"/>
                      <c:pt idx="0">
                        <c:v>Valor Actual + Div €</c:v>
                      </c:pt>
                    </c:strCache>
                  </c:strRef>
                </c:tx>
                <c:dPt>
                  <c:idx val="0"/>
                  <c:bubble3D val="0"/>
                  <c:spPr>
                    <a:gradFill>
                      <a:gsLst>
                        <a:gs pos="100000">
                          <a:schemeClr val="accent1">
                            <a:lumMod val="60000"/>
                            <a:lumOff val="40000"/>
                          </a:schemeClr>
                        </a:gs>
                        <a:gs pos="0">
                          <a:schemeClr val="accent1"/>
                        </a:gs>
                      </a:gsLst>
                      <a:lin ang="5400000" scaled="0"/>
                    </a:gradFill>
                    <a:ln w="19050">
                      <a:solidFill>
                        <a:schemeClr val="lt1"/>
                      </a:solidFill>
                    </a:ln>
                    <a:effectLst/>
                  </c:spPr>
                  <c:extLst xmlns:c15="http://schemas.microsoft.com/office/drawing/2012/chart">
                    <c:ext xmlns:c16="http://schemas.microsoft.com/office/drawing/2014/chart" uri="{C3380CC4-5D6E-409C-BE32-E72D297353CC}">
                      <c16:uniqueId val="{0000002B-FF1B-4F66-B0B7-2190D34E7948}"/>
                    </c:ext>
                  </c:extLst>
                </c:dPt>
                <c:dPt>
                  <c:idx val="1"/>
                  <c:bubble3D val="0"/>
                  <c:spPr>
                    <a:gradFill>
                      <a:gsLst>
                        <a:gs pos="100000">
                          <a:schemeClr val="accent2">
                            <a:lumMod val="60000"/>
                            <a:lumOff val="40000"/>
                          </a:schemeClr>
                        </a:gs>
                        <a:gs pos="0">
                          <a:schemeClr val="accent2"/>
                        </a:gs>
                      </a:gsLst>
                      <a:lin ang="5400000" scaled="0"/>
                    </a:gradFill>
                    <a:ln w="19050">
                      <a:solidFill>
                        <a:schemeClr val="lt1"/>
                      </a:solidFill>
                    </a:ln>
                    <a:effectLst/>
                  </c:spPr>
                  <c:extLst xmlns:c15="http://schemas.microsoft.com/office/drawing/2012/chart">
                    <c:ext xmlns:c16="http://schemas.microsoft.com/office/drawing/2014/chart" uri="{C3380CC4-5D6E-409C-BE32-E72D297353CC}">
                      <c16:uniqueId val="{0000002D-FF1B-4F66-B0B7-2190D34E7948}"/>
                    </c:ext>
                  </c:extLst>
                </c:dPt>
                <c:dPt>
                  <c:idx val="2"/>
                  <c:bubble3D val="0"/>
                  <c:spPr>
                    <a:gradFill>
                      <a:gsLst>
                        <a:gs pos="100000">
                          <a:schemeClr val="accent3">
                            <a:lumMod val="60000"/>
                            <a:lumOff val="40000"/>
                          </a:schemeClr>
                        </a:gs>
                        <a:gs pos="0">
                          <a:schemeClr val="accent3"/>
                        </a:gs>
                      </a:gsLst>
                      <a:lin ang="5400000" scaled="0"/>
                    </a:gradFill>
                    <a:ln w="19050">
                      <a:solidFill>
                        <a:schemeClr val="lt1"/>
                      </a:solidFill>
                    </a:ln>
                    <a:effectLst/>
                  </c:spPr>
                  <c:extLst xmlns:c15="http://schemas.microsoft.com/office/drawing/2012/chart">
                    <c:ext xmlns:c16="http://schemas.microsoft.com/office/drawing/2014/chart" uri="{C3380CC4-5D6E-409C-BE32-E72D297353CC}">
                      <c16:uniqueId val="{0000002F-86E6-44EC-9F98-E96FCBA43C9E}"/>
                    </c:ext>
                  </c:extLst>
                </c:dPt>
                <c:dPt>
                  <c:idx val="3"/>
                  <c:bubble3D val="0"/>
                  <c:spPr>
                    <a:gradFill>
                      <a:gsLst>
                        <a:gs pos="100000">
                          <a:schemeClr val="accent4">
                            <a:lumMod val="60000"/>
                            <a:lumOff val="40000"/>
                          </a:schemeClr>
                        </a:gs>
                        <a:gs pos="0">
                          <a:schemeClr val="accent4"/>
                        </a:gs>
                      </a:gsLst>
                      <a:lin ang="5400000" scaled="0"/>
                    </a:gradFill>
                    <a:ln w="19050">
                      <a:solidFill>
                        <a:schemeClr val="lt1"/>
                      </a:solidFill>
                    </a:ln>
                    <a:effectLst/>
                  </c:spPr>
                  <c:extLst xmlns:c15="http://schemas.microsoft.com/office/drawing/2012/chart">
                    <c:ext xmlns:c16="http://schemas.microsoft.com/office/drawing/2014/chart" uri="{C3380CC4-5D6E-409C-BE32-E72D297353CC}">
                      <c16:uniqueId val="{00000047-9BAA-4D9A-982D-3AB935339606}"/>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s-ES"/>
                    </a:p>
                  </c:txPr>
                  <c:dLblPos val="bestFit"/>
                  <c:showLegendKey val="0"/>
                  <c:showVal val="1"/>
                  <c:showCatName val="0"/>
                  <c:showSerName val="0"/>
                  <c:showPercent val="0"/>
                  <c:showBubbleSize val="0"/>
                  <c:showLeaderLines val="1"/>
                  <c:leaderLines>
                    <c:spPr>
                      <a:ln w="9525" cap="flat" cmpd="sng" algn="ctr">
                        <a:solidFill>
                          <a:schemeClr val="dk1">
                            <a:lumMod val="35000"/>
                            <a:lumOff val="65000"/>
                          </a:schemeClr>
                        </a:solidFill>
                        <a:round/>
                      </a:ln>
                      <a:effectLst/>
                    </c:spPr>
                  </c:leaderLines>
                  <c:extLst xmlns:c15="http://schemas.microsoft.com/office/drawing/2012/chart">
                    <c:ext xmlns:c15="http://schemas.microsoft.com/office/drawing/2012/chart" uri="{CE6537A1-D6FC-4f65-9D91-7224C49458BB}"/>
                  </c:extLst>
                </c:dLbls>
                <c:cat>
                  <c:strRef>
                    <c:extLst xmlns:c15="http://schemas.microsoft.com/office/drawing/2012/chart">
                      <c:ext xmlns:c15="http://schemas.microsoft.com/office/drawing/2012/chart" uri="{02D57815-91ED-43cb-92C2-25804820EDAC}">
                        <c15:formulaRef>
                          <c15:sqref>'Cartera de Acciones'!$B$5:$B$9</c15:sqref>
                        </c15:formulaRef>
                      </c:ext>
                    </c:extLst>
                    <c:strCache>
                      <c:ptCount val="4"/>
                      <c:pt idx="0">
                        <c:v>Industria de Diseño Textil, S.A. (BMEX:ITX)</c:v>
                      </c:pt>
                      <c:pt idx="1">
                        <c:v>Banco Bilbao Vizcaya Argentaria, S.A. (BMEX:BBVA)</c:v>
                      </c:pt>
                      <c:pt idx="2">
                        <c:v>3M COMPANY (XNYS:MMM)</c:v>
                      </c:pt>
                      <c:pt idx="3">
                        <c:v>VERIZON COMMUNICATIONS INC. (XNYS:VZ)</c:v>
                      </c:pt>
                    </c:strCache>
                  </c:strRef>
                </c:cat>
                <c:val>
                  <c:numRef>
                    <c:extLst xmlns:c15="http://schemas.microsoft.com/office/drawing/2012/chart">
                      <c:ext xmlns:c15="http://schemas.microsoft.com/office/drawing/2012/chart" uri="{02D57815-91ED-43cb-92C2-25804820EDAC}">
                        <c15:formulaRef>
                          <c15:sqref>'Cartera de Acciones'!$Q$5:$Q$9</c15:sqref>
                        </c15:formulaRef>
                      </c:ext>
                    </c:extLst>
                    <c:numCache>
                      <c:formatCode>_([$€-2]\ * #,##0.00_);_([$€-2]\ * \(#,##0.00\);_([$€-2]\ * "-"??_);_(@_)</c:formatCode>
                      <c:ptCount val="4"/>
                      <c:pt idx="0">
                        <c:v>2457.5</c:v>
                      </c:pt>
                      <c:pt idx="1">
                        <c:v>2074</c:v>
                      </c:pt>
                      <c:pt idx="2">
                        <c:v>2363.4626399999997</c:v>
                      </c:pt>
                      <c:pt idx="3">
                        <c:v>1740.662</c:v>
                      </c:pt>
                    </c:numCache>
                  </c:numRef>
                </c:val>
                <c:extLst xmlns:c15="http://schemas.microsoft.com/office/drawing/2012/chart">
                  <c:ext xmlns:c16="http://schemas.microsoft.com/office/drawing/2014/chart" uri="{C3380CC4-5D6E-409C-BE32-E72D297353CC}">
                    <c16:uniqueId val="{00000019-2908-47E2-9046-169DF31FBB19}"/>
                  </c:ext>
                </c:extLst>
              </c15:ser>
            </c15:filteredPieSeries>
            <c15:filteredPieSeries>
              <c15:ser>
                <c:idx val="11"/>
                <c:order val="11"/>
                <c:tx>
                  <c:strRef>
                    <c:extLst xmlns:c15="http://schemas.microsoft.com/office/drawing/2012/chart">
                      <c:ext xmlns:c15="http://schemas.microsoft.com/office/drawing/2012/chart" uri="{02D57815-91ED-43cb-92C2-25804820EDAC}">
                        <c15:formulaRef>
                          <c15:sqref>'Cartera de Acciones'!$R$4</c15:sqref>
                        </c15:formulaRef>
                      </c:ext>
                    </c:extLst>
                    <c:strCache>
                      <c:ptCount val="1"/>
                      <c:pt idx="0">
                        <c:v>Rentabilidad</c:v>
                      </c:pt>
                    </c:strCache>
                  </c:strRef>
                </c:tx>
                <c:dPt>
                  <c:idx val="0"/>
                  <c:bubble3D val="0"/>
                  <c:spPr>
                    <a:gradFill>
                      <a:gsLst>
                        <a:gs pos="100000">
                          <a:schemeClr val="accent1">
                            <a:lumMod val="60000"/>
                            <a:lumOff val="40000"/>
                          </a:schemeClr>
                        </a:gs>
                        <a:gs pos="0">
                          <a:schemeClr val="accent1"/>
                        </a:gs>
                      </a:gsLst>
                      <a:lin ang="5400000" scaled="0"/>
                    </a:gradFill>
                    <a:ln w="19050">
                      <a:solidFill>
                        <a:schemeClr val="lt1"/>
                      </a:solidFill>
                    </a:ln>
                    <a:effectLst/>
                  </c:spPr>
                  <c:extLst xmlns:c15="http://schemas.microsoft.com/office/drawing/2012/chart">
                    <c:ext xmlns:c16="http://schemas.microsoft.com/office/drawing/2014/chart" uri="{C3380CC4-5D6E-409C-BE32-E72D297353CC}">
                      <c16:uniqueId val="{00000031-FF1B-4F66-B0B7-2190D34E7948}"/>
                    </c:ext>
                  </c:extLst>
                </c:dPt>
                <c:dPt>
                  <c:idx val="1"/>
                  <c:bubble3D val="0"/>
                  <c:spPr>
                    <a:gradFill>
                      <a:gsLst>
                        <a:gs pos="100000">
                          <a:schemeClr val="accent2">
                            <a:lumMod val="60000"/>
                            <a:lumOff val="40000"/>
                          </a:schemeClr>
                        </a:gs>
                        <a:gs pos="0">
                          <a:schemeClr val="accent2"/>
                        </a:gs>
                      </a:gsLst>
                      <a:lin ang="5400000" scaled="0"/>
                    </a:gradFill>
                    <a:ln w="19050">
                      <a:solidFill>
                        <a:schemeClr val="lt1"/>
                      </a:solidFill>
                    </a:ln>
                    <a:effectLst/>
                  </c:spPr>
                  <c:extLst xmlns:c15="http://schemas.microsoft.com/office/drawing/2012/chart">
                    <c:ext xmlns:c16="http://schemas.microsoft.com/office/drawing/2014/chart" uri="{C3380CC4-5D6E-409C-BE32-E72D297353CC}">
                      <c16:uniqueId val="{00000033-FF1B-4F66-B0B7-2190D34E7948}"/>
                    </c:ext>
                  </c:extLst>
                </c:dPt>
                <c:dPt>
                  <c:idx val="2"/>
                  <c:bubble3D val="0"/>
                  <c:spPr>
                    <a:gradFill>
                      <a:gsLst>
                        <a:gs pos="100000">
                          <a:schemeClr val="accent3">
                            <a:lumMod val="60000"/>
                            <a:lumOff val="40000"/>
                          </a:schemeClr>
                        </a:gs>
                        <a:gs pos="0">
                          <a:schemeClr val="accent3"/>
                        </a:gs>
                      </a:gsLst>
                      <a:lin ang="5400000" scaled="0"/>
                    </a:gradFill>
                    <a:ln w="19050">
                      <a:solidFill>
                        <a:schemeClr val="lt1"/>
                      </a:solidFill>
                    </a:ln>
                    <a:effectLst/>
                  </c:spPr>
                  <c:extLst xmlns:c15="http://schemas.microsoft.com/office/drawing/2012/chart">
                    <c:ext xmlns:c16="http://schemas.microsoft.com/office/drawing/2014/chart" uri="{C3380CC4-5D6E-409C-BE32-E72D297353CC}">
                      <c16:uniqueId val="{00000035-86E6-44EC-9F98-E96FCBA43C9E}"/>
                    </c:ext>
                  </c:extLst>
                </c:dPt>
                <c:dPt>
                  <c:idx val="3"/>
                  <c:bubble3D val="0"/>
                  <c:spPr>
                    <a:gradFill>
                      <a:gsLst>
                        <a:gs pos="100000">
                          <a:schemeClr val="accent4">
                            <a:lumMod val="60000"/>
                            <a:lumOff val="40000"/>
                          </a:schemeClr>
                        </a:gs>
                        <a:gs pos="0">
                          <a:schemeClr val="accent4"/>
                        </a:gs>
                      </a:gsLst>
                      <a:lin ang="5400000" scaled="0"/>
                    </a:gradFill>
                    <a:ln w="19050">
                      <a:solidFill>
                        <a:schemeClr val="lt1"/>
                      </a:solidFill>
                    </a:ln>
                    <a:effectLst/>
                  </c:spPr>
                  <c:extLst xmlns:c15="http://schemas.microsoft.com/office/drawing/2012/chart">
                    <c:ext xmlns:c16="http://schemas.microsoft.com/office/drawing/2014/chart" uri="{C3380CC4-5D6E-409C-BE32-E72D297353CC}">
                      <c16:uniqueId val="{0000004F-9BAA-4D9A-982D-3AB935339606}"/>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s-ES"/>
                    </a:p>
                  </c:txPr>
                  <c:dLblPos val="bestFit"/>
                  <c:showLegendKey val="0"/>
                  <c:showVal val="1"/>
                  <c:showCatName val="0"/>
                  <c:showSerName val="0"/>
                  <c:showPercent val="0"/>
                  <c:showBubbleSize val="0"/>
                  <c:showLeaderLines val="1"/>
                  <c:leaderLines>
                    <c:spPr>
                      <a:ln w="9525" cap="flat" cmpd="sng" algn="ctr">
                        <a:solidFill>
                          <a:schemeClr val="dk1">
                            <a:lumMod val="35000"/>
                            <a:lumOff val="65000"/>
                          </a:schemeClr>
                        </a:solidFill>
                        <a:round/>
                      </a:ln>
                      <a:effectLst/>
                    </c:spPr>
                  </c:leaderLines>
                  <c:extLst xmlns:c15="http://schemas.microsoft.com/office/drawing/2012/chart">
                    <c:ext xmlns:c15="http://schemas.microsoft.com/office/drawing/2012/chart" uri="{CE6537A1-D6FC-4f65-9D91-7224C49458BB}"/>
                  </c:extLst>
                </c:dLbls>
                <c:cat>
                  <c:strRef>
                    <c:extLst xmlns:c15="http://schemas.microsoft.com/office/drawing/2012/chart">
                      <c:ext xmlns:c15="http://schemas.microsoft.com/office/drawing/2012/chart" uri="{02D57815-91ED-43cb-92C2-25804820EDAC}">
                        <c15:formulaRef>
                          <c15:sqref>'Cartera de Acciones'!$B$5:$B$9</c15:sqref>
                        </c15:formulaRef>
                      </c:ext>
                    </c:extLst>
                    <c:strCache>
                      <c:ptCount val="4"/>
                      <c:pt idx="0">
                        <c:v>Industria de Diseño Textil, S.A. (BMEX:ITX)</c:v>
                      </c:pt>
                      <c:pt idx="1">
                        <c:v>Banco Bilbao Vizcaya Argentaria, S.A. (BMEX:BBVA)</c:v>
                      </c:pt>
                      <c:pt idx="2">
                        <c:v>3M COMPANY (XNYS:MMM)</c:v>
                      </c:pt>
                      <c:pt idx="3">
                        <c:v>VERIZON COMMUNICATIONS INC. (XNYS:VZ)</c:v>
                      </c:pt>
                    </c:strCache>
                  </c:strRef>
                </c:cat>
                <c:val>
                  <c:numRef>
                    <c:extLst xmlns:c15="http://schemas.microsoft.com/office/drawing/2012/chart">
                      <c:ext xmlns:c15="http://schemas.microsoft.com/office/drawing/2012/chart" uri="{02D57815-91ED-43cb-92C2-25804820EDAC}">
                        <c15:formulaRef>
                          <c15:sqref>'Cartera de Acciones'!$R$5:$R$9</c15:sqref>
                        </c15:formulaRef>
                      </c:ext>
                    </c:extLst>
                    <c:numCache>
                      <c:formatCode>0.00%</c:formatCode>
                      <c:ptCount val="4"/>
                      <c:pt idx="0">
                        <c:v>0.11704545454545455</c:v>
                      </c:pt>
                      <c:pt idx="1">
                        <c:v>-2.1698113207547168E-2</c:v>
                      </c:pt>
                      <c:pt idx="2">
                        <c:v>4.781249999999989E-2</c:v>
                      </c:pt>
                      <c:pt idx="3">
                        <c:v>-0.11099999999999988</c:v>
                      </c:pt>
                    </c:numCache>
                  </c:numRef>
                </c:val>
                <c:extLst xmlns:c15="http://schemas.microsoft.com/office/drawing/2012/chart">
                  <c:ext xmlns:c16="http://schemas.microsoft.com/office/drawing/2014/chart" uri="{C3380CC4-5D6E-409C-BE32-E72D297353CC}">
                    <c16:uniqueId val="{0000001A-2908-47E2-9046-169DF31FBB19}"/>
                  </c:ext>
                </c:extLst>
              </c15:ser>
            </c15:filteredPieSeries>
            <c15:filteredPieSeries>
              <c15:ser>
                <c:idx val="12"/>
                <c:order val="12"/>
                <c:tx>
                  <c:strRef>
                    <c:extLst xmlns:c15="http://schemas.microsoft.com/office/drawing/2012/chart">
                      <c:ext xmlns:c15="http://schemas.microsoft.com/office/drawing/2012/chart" uri="{02D57815-91ED-43cb-92C2-25804820EDAC}">
                        <c15:formulaRef>
                          <c15:sqref>'Cartera de Acciones'!$S$4</c15:sqref>
                        </c15:formulaRef>
                      </c:ext>
                    </c:extLst>
                    <c:strCache>
                      <c:ptCount val="1"/>
                      <c:pt idx="0">
                        <c:v>Rentabilidad sin Div</c:v>
                      </c:pt>
                    </c:strCache>
                  </c:strRef>
                </c:tx>
                <c:dPt>
                  <c:idx val="0"/>
                  <c:bubble3D val="0"/>
                  <c:spPr>
                    <a:gradFill>
                      <a:gsLst>
                        <a:gs pos="100000">
                          <a:schemeClr val="accent1">
                            <a:lumMod val="60000"/>
                            <a:lumOff val="40000"/>
                          </a:schemeClr>
                        </a:gs>
                        <a:gs pos="0">
                          <a:schemeClr val="accent1"/>
                        </a:gs>
                      </a:gsLst>
                      <a:lin ang="5400000" scaled="0"/>
                    </a:gradFill>
                    <a:ln w="19050">
                      <a:solidFill>
                        <a:schemeClr val="lt1"/>
                      </a:solidFill>
                    </a:ln>
                    <a:effectLst/>
                  </c:spPr>
                  <c:extLst xmlns:c15="http://schemas.microsoft.com/office/drawing/2012/chart">
                    <c:ext xmlns:c16="http://schemas.microsoft.com/office/drawing/2014/chart" uri="{C3380CC4-5D6E-409C-BE32-E72D297353CC}">
                      <c16:uniqueId val="{00000037-FF1B-4F66-B0B7-2190D34E7948}"/>
                    </c:ext>
                  </c:extLst>
                </c:dPt>
                <c:dPt>
                  <c:idx val="1"/>
                  <c:bubble3D val="0"/>
                  <c:spPr>
                    <a:gradFill>
                      <a:gsLst>
                        <a:gs pos="100000">
                          <a:schemeClr val="accent2">
                            <a:lumMod val="60000"/>
                            <a:lumOff val="40000"/>
                          </a:schemeClr>
                        </a:gs>
                        <a:gs pos="0">
                          <a:schemeClr val="accent2"/>
                        </a:gs>
                      </a:gsLst>
                      <a:lin ang="5400000" scaled="0"/>
                    </a:gradFill>
                    <a:ln w="19050">
                      <a:solidFill>
                        <a:schemeClr val="lt1"/>
                      </a:solidFill>
                    </a:ln>
                    <a:effectLst/>
                  </c:spPr>
                  <c:extLst xmlns:c15="http://schemas.microsoft.com/office/drawing/2012/chart">
                    <c:ext xmlns:c16="http://schemas.microsoft.com/office/drawing/2014/chart" uri="{C3380CC4-5D6E-409C-BE32-E72D297353CC}">
                      <c16:uniqueId val="{00000039-FF1B-4F66-B0B7-2190D34E7948}"/>
                    </c:ext>
                  </c:extLst>
                </c:dPt>
                <c:dPt>
                  <c:idx val="2"/>
                  <c:bubble3D val="0"/>
                  <c:spPr>
                    <a:gradFill>
                      <a:gsLst>
                        <a:gs pos="100000">
                          <a:schemeClr val="accent3">
                            <a:lumMod val="60000"/>
                            <a:lumOff val="40000"/>
                          </a:schemeClr>
                        </a:gs>
                        <a:gs pos="0">
                          <a:schemeClr val="accent3"/>
                        </a:gs>
                      </a:gsLst>
                      <a:lin ang="5400000" scaled="0"/>
                    </a:gradFill>
                    <a:ln w="19050">
                      <a:solidFill>
                        <a:schemeClr val="lt1"/>
                      </a:solidFill>
                    </a:ln>
                    <a:effectLst/>
                  </c:spPr>
                  <c:extLst xmlns:c15="http://schemas.microsoft.com/office/drawing/2012/chart">
                    <c:ext xmlns:c16="http://schemas.microsoft.com/office/drawing/2014/chart" uri="{C3380CC4-5D6E-409C-BE32-E72D297353CC}">
                      <c16:uniqueId val="{0000003B-86E6-44EC-9F98-E96FCBA43C9E}"/>
                    </c:ext>
                  </c:extLst>
                </c:dPt>
                <c:dPt>
                  <c:idx val="3"/>
                  <c:bubble3D val="0"/>
                  <c:spPr>
                    <a:gradFill>
                      <a:gsLst>
                        <a:gs pos="100000">
                          <a:schemeClr val="accent4">
                            <a:lumMod val="60000"/>
                            <a:lumOff val="40000"/>
                          </a:schemeClr>
                        </a:gs>
                        <a:gs pos="0">
                          <a:schemeClr val="accent4"/>
                        </a:gs>
                      </a:gsLst>
                      <a:lin ang="5400000" scaled="0"/>
                    </a:gradFill>
                    <a:ln w="19050">
                      <a:solidFill>
                        <a:schemeClr val="lt1"/>
                      </a:solidFill>
                    </a:ln>
                    <a:effectLst/>
                  </c:spPr>
                  <c:extLst xmlns:c15="http://schemas.microsoft.com/office/drawing/2012/chart">
                    <c:ext xmlns:c16="http://schemas.microsoft.com/office/drawing/2014/chart" uri="{C3380CC4-5D6E-409C-BE32-E72D297353CC}">
                      <c16:uniqueId val="{00000057-9BAA-4D9A-982D-3AB935339606}"/>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s-ES"/>
                    </a:p>
                  </c:txPr>
                  <c:dLblPos val="bestFit"/>
                  <c:showLegendKey val="0"/>
                  <c:showVal val="1"/>
                  <c:showCatName val="0"/>
                  <c:showSerName val="0"/>
                  <c:showPercent val="0"/>
                  <c:showBubbleSize val="0"/>
                  <c:showLeaderLines val="1"/>
                  <c:leaderLines>
                    <c:spPr>
                      <a:ln w="9525" cap="flat" cmpd="sng" algn="ctr">
                        <a:solidFill>
                          <a:schemeClr val="dk1">
                            <a:lumMod val="35000"/>
                            <a:lumOff val="65000"/>
                          </a:schemeClr>
                        </a:solidFill>
                        <a:round/>
                      </a:ln>
                      <a:effectLst/>
                    </c:spPr>
                  </c:leaderLines>
                  <c:extLst xmlns:c15="http://schemas.microsoft.com/office/drawing/2012/chart">
                    <c:ext xmlns:c15="http://schemas.microsoft.com/office/drawing/2012/chart" uri="{CE6537A1-D6FC-4f65-9D91-7224C49458BB}"/>
                  </c:extLst>
                </c:dLbls>
                <c:cat>
                  <c:strRef>
                    <c:extLst xmlns:c15="http://schemas.microsoft.com/office/drawing/2012/chart">
                      <c:ext xmlns:c15="http://schemas.microsoft.com/office/drawing/2012/chart" uri="{02D57815-91ED-43cb-92C2-25804820EDAC}">
                        <c15:formulaRef>
                          <c15:sqref>'Cartera de Acciones'!$B$5:$B$9</c15:sqref>
                        </c15:formulaRef>
                      </c:ext>
                    </c:extLst>
                    <c:strCache>
                      <c:ptCount val="4"/>
                      <c:pt idx="0">
                        <c:v>Industria de Diseño Textil, S.A. (BMEX:ITX)</c:v>
                      </c:pt>
                      <c:pt idx="1">
                        <c:v>Banco Bilbao Vizcaya Argentaria, S.A. (BMEX:BBVA)</c:v>
                      </c:pt>
                      <c:pt idx="2">
                        <c:v>3M COMPANY (XNYS:MMM)</c:v>
                      </c:pt>
                      <c:pt idx="3">
                        <c:v>VERIZON COMMUNICATIONS INC. (XNYS:VZ)</c:v>
                      </c:pt>
                    </c:strCache>
                  </c:strRef>
                </c:cat>
                <c:val>
                  <c:numRef>
                    <c:extLst xmlns:c15="http://schemas.microsoft.com/office/drawing/2012/chart">
                      <c:ext xmlns:c15="http://schemas.microsoft.com/office/drawing/2012/chart" uri="{02D57815-91ED-43cb-92C2-25804820EDAC}">
                        <c15:formulaRef>
                          <c15:sqref>'Cartera de Acciones'!$S$5:$S$9</c15:sqref>
                        </c15:formulaRef>
                      </c:ext>
                    </c:extLst>
                    <c:numCache>
                      <c:formatCode>0.00%</c:formatCode>
                      <c:ptCount val="4"/>
                      <c:pt idx="0">
                        <c:v>0.11636363636363636</c:v>
                      </c:pt>
                      <c:pt idx="1">
                        <c:v>-2.1698113207547168E-2</c:v>
                      </c:pt>
                      <c:pt idx="2">
                        <c:v>4.7812499999999938E-2</c:v>
                      </c:pt>
                      <c:pt idx="3">
                        <c:v>-0.111</c:v>
                      </c:pt>
                    </c:numCache>
                  </c:numRef>
                </c:val>
                <c:extLst xmlns:c15="http://schemas.microsoft.com/office/drawing/2012/chart">
                  <c:ext xmlns:c16="http://schemas.microsoft.com/office/drawing/2014/chart" uri="{C3380CC4-5D6E-409C-BE32-E72D297353CC}">
                    <c16:uniqueId val="{0000001B-2908-47E2-9046-169DF31FBB19}"/>
                  </c:ext>
                </c:extLst>
              </c15:ser>
            </c15:filteredPieSeries>
          </c:ext>
        </c:extLst>
      </c:pieChart>
      <c:spPr>
        <a:noFill/>
        <a:ln>
          <a:noFill/>
        </a:ln>
        <a:effectLst/>
      </c:spPr>
    </c:plotArea>
    <c:legend>
      <c:legendPos val="r"/>
      <c:overlay val="0"/>
      <c:spPr>
        <a:solidFill>
          <a:schemeClr val="lt1">
            <a:alpha val="50000"/>
          </a:schemeClr>
        </a:solid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s-E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pattFill prst="dkDnDiag">
      <a:fgClr>
        <a:schemeClr val="lt1"/>
      </a:fgClr>
      <a:bgClr>
        <a:schemeClr val="dk1">
          <a:lumMod val="10000"/>
          <a:lumOff val="90000"/>
        </a:schemeClr>
      </a:bgClr>
    </a:pattFill>
    <a:ln w="9525" cap="flat" cmpd="sng" algn="ctr">
      <a:solidFill>
        <a:schemeClr val="dk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600" b="1" i="0" u="none" strike="noStrike" kern="1200" spc="0" normalizeH="0" baseline="0">
              <a:solidFill>
                <a:schemeClr val="dk1">
                  <a:lumMod val="50000"/>
                  <a:lumOff val="50000"/>
                </a:schemeClr>
              </a:solidFill>
              <a:latin typeface="+mj-lt"/>
              <a:ea typeface="+mj-ea"/>
              <a:cs typeface="+mj-cs"/>
            </a:defRPr>
          </a:pPr>
          <a:endParaRPr lang="es-ES"/>
        </a:p>
      </c:txPr>
    </c:title>
    <c:autoTitleDeleted val="0"/>
    <c:plotArea>
      <c:layout/>
      <c:pieChart>
        <c:varyColors val="1"/>
        <c:ser>
          <c:idx val="0"/>
          <c:order val="0"/>
          <c:tx>
            <c:strRef>
              <c:f>'Cartera de Acciones'!$G$4</c:f>
              <c:strCache>
                <c:ptCount val="1"/>
                <c:pt idx="0">
                  <c:v>Precio Medio €</c:v>
                </c:pt>
              </c:strCache>
            </c:strRef>
          </c:tx>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s-ES"/>
              </a:p>
            </c:txPr>
            <c:dLblPos val="bestFit"/>
            <c:showLegendKey val="0"/>
            <c:showVal val="1"/>
            <c:showCatName val="0"/>
            <c:showSerName val="0"/>
            <c:showPercent val="0"/>
            <c:showBubbleSize val="0"/>
            <c:showLeaderLines val="1"/>
            <c:leaderLines>
              <c:spPr>
                <a:ln w="9525" cap="flat" cmpd="sng" algn="ctr">
                  <a:solidFill>
                    <a:schemeClr val="dk1">
                      <a:lumMod val="35000"/>
                      <a:lumOff val="65000"/>
                    </a:schemeClr>
                  </a:solidFill>
                  <a:round/>
                </a:ln>
                <a:effectLst/>
              </c:spPr>
            </c:leaderLines>
            <c:extLst>
              <c:ext xmlns:c15="http://schemas.microsoft.com/office/drawing/2012/chart" uri="{CE6537A1-D6FC-4f65-9D91-7224C49458BB}"/>
            </c:extLst>
          </c:dLbls>
          <c:cat>
            <c:strRef>
              <c:f>'Cartera de Acciones'!$B$5:$B$9</c:f>
              <c:strCache>
                <c:ptCount val="4"/>
                <c:pt idx="0">
                  <c:v>Industria de Diseño Textil, S.A. (BMEX:ITX)</c:v>
                </c:pt>
                <c:pt idx="1">
                  <c:v>Banco Bilbao Vizcaya Argentaria, S.A. (BMEX:BBVA)</c:v>
                </c:pt>
                <c:pt idx="2">
                  <c:v>3M COMPANY (XNYS:MMM)</c:v>
                </c:pt>
                <c:pt idx="3">
                  <c:v>VERIZON COMMUNICATIONS INC. (XNYS:VZ)</c:v>
                </c:pt>
              </c:strCache>
            </c:strRef>
          </c:cat>
          <c:val>
            <c:numRef>
              <c:f>'Cartera de Acciones'!$G$5:$G$9</c:f>
            </c:numRef>
          </c:val>
          <c:extLst>
            <c:ext xmlns:c16="http://schemas.microsoft.com/office/drawing/2014/chart" uri="{C3380CC4-5D6E-409C-BE32-E72D297353CC}">
              <c16:uniqueId val="{00000000-2E3C-40A5-9BD0-7212427483EA}"/>
            </c:ext>
          </c:extLst>
        </c:ser>
        <c:ser>
          <c:idx val="4"/>
          <c:order val="4"/>
          <c:tx>
            <c:strRef>
              <c:f>'Cartera de Acciones'!$K$4</c:f>
              <c:strCache>
                <c:ptCount val="1"/>
                <c:pt idx="0">
                  <c:v>Ingresos Dividendos €</c:v>
                </c:pt>
              </c:strCache>
            </c:strRef>
          </c:tx>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s-ES"/>
              </a:p>
            </c:txPr>
            <c:dLblPos val="bestFit"/>
            <c:showLegendKey val="0"/>
            <c:showVal val="1"/>
            <c:showCatName val="0"/>
            <c:showSerName val="0"/>
            <c:showPercent val="0"/>
            <c:showBubbleSize val="0"/>
            <c:showLeaderLines val="1"/>
            <c:leaderLines>
              <c:spPr>
                <a:ln w="9525" cap="flat" cmpd="sng" algn="ctr">
                  <a:solidFill>
                    <a:schemeClr val="dk1">
                      <a:lumMod val="35000"/>
                      <a:lumOff val="65000"/>
                    </a:schemeClr>
                  </a:solidFill>
                  <a:round/>
                </a:ln>
                <a:effectLst/>
              </c:spPr>
            </c:leaderLines>
            <c:extLst>
              <c:ext xmlns:c15="http://schemas.microsoft.com/office/drawing/2012/chart" uri="{CE6537A1-D6FC-4f65-9D91-7224C49458BB}"/>
            </c:extLst>
          </c:dLbls>
          <c:cat>
            <c:strRef>
              <c:f>'Cartera de Acciones'!$B$5:$B$9</c:f>
              <c:strCache>
                <c:ptCount val="4"/>
                <c:pt idx="0">
                  <c:v>Industria de Diseño Textil, S.A. (BMEX:ITX)</c:v>
                </c:pt>
                <c:pt idx="1">
                  <c:v>Banco Bilbao Vizcaya Argentaria, S.A. (BMEX:BBVA)</c:v>
                </c:pt>
                <c:pt idx="2">
                  <c:v>3M COMPANY (XNYS:MMM)</c:v>
                </c:pt>
                <c:pt idx="3">
                  <c:v>VERIZON COMMUNICATIONS INC. (XNYS:VZ)</c:v>
                </c:pt>
              </c:strCache>
            </c:strRef>
          </c:cat>
          <c:val>
            <c:numRef>
              <c:f>'Cartera de Acciones'!$K$5:$K$9</c:f>
            </c:numRef>
          </c:val>
          <c:extLst>
            <c:ext xmlns:c16="http://schemas.microsoft.com/office/drawing/2014/chart" uri="{C3380CC4-5D6E-409C-BE32-E72D297353CC}">
              <c16:uniqueId val="{00000001-2E3C-40A5-9BD0-7212427483EA}"/>
            </c:ext>
          </c:extLst>
        </c:ser>
        <c:ser>
          <c:idx val="8"/>
          <c:order val="8"/>
          <c:tx>
            <c:strRef>
              <c:f>'Cartera de Acciones'!$O$4</c:f>
              <c:strCache>
                <c:ptCount val="1"/>
                <c:pt idx="0">
                  <c:v>Valor Actual €</c:v>
                </c:pt>
              </c:strCache>
              <c:extLst xmlns:c15="http://schemas.microsoft.com/office/drawing/2012/chart"/>
            </c:strRef>
          </c:tx>
          <c:dPt>
            <c:idx val="0"/>
            <c:bubble3D val="0"/>
            <c:spPr>
              <a:gradFill>
                <a:gsLst>
                  <a:gs pos="100000">
                    <a:schemeClr val="accent1">
                      <a:lumMod val="60000"/>
                      <a:lumOff val="40000"/>
                    </a:schemeClr>
                  </a:gs>
                  <a:gs pos="0">
                    <a:schemeClr val="accent1"/>
                  </a:gs>
                </a:gsLst>
                <a:lin ang="5400000" scaled="0"/>
              </a:gradFill>
              <a:ln w="19050">
                <a:solidFill>
                  <a:schemeClr val="lt1"/>
                </a:solidFill>
              </a:ln>
              <a:effectLst/>
            </c:spPr>
            <c:extLst xmlns:c15="http://schemas.microsoft.com/office/drawing/2012/chart">
              <c:ext xmlns:c16="http://schemas.microsoft.com/office/drawing/2014/chart" uri="{C3380CC4-5D6E-409C-BE32-E72D297353CC}">
                <c16:uniqueId val="{00000042-2E3C-40A5-9BD0-7212427483EA}"/>
              </c:ext>
            </c:extLst>
          </c:dPt>
          <c:dPt>
            <c:idx val="1"/>
            <c:bubble3D val="0"/>
            <c:spPr>
              <a:gradFill>
                <a:gsLst>
                  <a:gs pos="100000">
                    <a:schemeClr val="accent2">
                      <a:lumMod val="60000"/>
                      <a:lumOff val="40000"/>
                    </a:schemeClr>
                  </a:gs>
                  <a:gs pos="0">
                    <a:schemeClr val="accent2"/>
                  </a:gs>
                </a:gsLst>
                <a:lin ang="5400000" scaled="0"/>
              </a:gradFill>
              <a:ln w="19050">
                <a:solidFill>
                  <a:schemeClr val="lt1"/>
                </a:solidFill>
              </a:ln>
              <a:effectLst/>
            </c:spPr>
            <c:extLst xmlns:c15="http://schemas.microsoft.com/office/drawing/2012/chart">
              <c:ext xmlns:c16="http://schemas.microsoft.com/office/drawing/2014/chart" uri="{C3380CC4-5D6E-409C-BE32-E72D297353CC}">
                <c16:uniqueId val="{00000044-2E3C-40A5-9BD0-7212427483EA}"/>
              </c:ext>
            </c:extLst>
          </c:dPt>
          <c:dPt>
            <c:idx val="2"/>
            <c:bubble3D val="0"/>
            <c:spPr>
              <a:gradFill>
                <a:gsLst>
                  <a:gs pos="100000">
                    <a:schemeClr val="accent3">
                      <a:lumMod val="60000"/>
                      <a:lumOff val="40000"/>
                    </a:schemeClr>
                  </a:gs>
                  <a:gs pos="0">
                    <a:schemeClr val="accent3"/>
                  </a:gs>
                </a:gsLst>
                <a:lin ang="5400000" scaled="0"/>
              </a:gradFill>
              <a:ln w="19050">
                <a:solidFill>
                  <a:schemeClr val="lt1"/>
                </a:solidFill>
              </a:ln>
              <a:effectLst/>
            </c:spPr>
            <c:extLst xmlns:c15="http://schemas.microsoft.com/office/drawing/2012/chart">
              <c:ext xmlns:c16="http://schemas.microsoft.com/office/drawing/2014/chart" uri="{C3380CC4-5D6E-409C-BE32-E72D297353CC}">
                <c16:uniqueId val="{00000046-2E3C-40A5-9BD0-7212427483EA}"/>
              </c:ext>
            </c:extLst>
          </c:dPt>
          <c:dPt>
            <c:idx val="3"/>
            <c:bubble3D val="0"/>
            <c:spPr>
              <a:gradFill>
                <a:gsLst>
                  <a:gs pos="100000">
                    <a:schemeClr val="accent4">
                      <a:lumMod val="60000"/>
                      <a:lumOff val="40000"/>
                    </a:schemeClr>
                  </a:gs>
                  <a:gs pos="0">
                    <a:schemeClr val="accent4"/>
                  </a:gs>
                </a:gsLst>
                <a:lin ang="5400000" scaled="0"/>
              </a:gradFill>
              <a:ln w="19050">
                <a:solidFill>
                  <a:schemeClr val="lt1"/>
                </a:solidFill>
              </a:ln>
              <a:effectLst/>
            </c:spPr>
            <c:extLst>
              <c:ext xmlns:c16="http://schemas.microsoft.com/office/drawing/2014/chart" uri="{C3380CC4-5D6E-409C-BE32-E72D297353CC}">
                <c16:uniqueId val="{00000048-2E3C-40A5-9BD0-7212427483EA}"/>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s-ES"/>
              </a:p>
            </c:txPr>
            <c:dLblPos val="bestFit"/>
            <c:showLegendKey val="0"/>
            <c:showVal val="1"/>
            <c:showCatName val="0"/>
            <c:showSerName val="0"/>
            <c:showPercent val="0"/>
            <c:showBubbleSize val="0"/>
            <c:showLeaderLines val="1"/>
            <c:leaderLines>
              <c:spPr>
                <a:ln w="9525" cap="flat" cmpd="sng" algn="ctr">
                  <a:solidFill>
                    <a:schemeClr val="dk1">
                      <a:lumMod val="35000"/>
                      <a:lumOff val="65000"/>
                    </a:schemeClr>
                  </a:solidFill>
                  <a:round/>
                </a:ln>
                <a:effectLst/>
              </c:spPr>
            </c:leaderLines>
            <c:extLst xmlns:c15="http://schemas.microsoft.com/office/drawing/2012/chart">
              <c:ext xmlns:c15="http://schemas.microsoft.com/office/drawing/2012/chart" uri="{CE6537A1-D6FC-4f65-9D91-7224C49458BB}"/>
            </c:extLst>
          </c:dLbls>
          <c:cat>
            <c:strRef>
              <c:f>'Cartera de Acciones'!$B$5:$B$9</c:f>
              <c:strCache>
                <c:ptCount val="4"/>
                <c:pt idx="0">
                  <c:v>Industria de Diseño Textil, S.A. (BMEX:ITX)</c:v>
                </c:pt>
                <c:pt idx="1">
                  <c:v>Banco Bilbao Vizcaya Argentaria, S.A. (BMEX:BBVA)</c:v>
                </c:pt>
                <c:pt idx="2">
                  <c:v>3M COMPANY (XNYS:MMM)</c:v>
                </c:pt>
                <c:pt idx="3">
                  <c:v>VERIZON COMMUNICATIONS INC. (XNYS:VZ)</c:v>
                </c:pt>
              </c:strCache>
              <c:extLst xmlns:c15="http://schemas.microsoft.com/office/drawing/2012/chart"/>
            </c:strRef>
          </c:cat>
          <c:val>
            <c:numRef>
              <c:f>'Cartera de Acciones'!$O$5:$O$9</c:f>
              <c:numCache>
                <c:formatCode>_([$€-2]\ * #,##0.00_);_([$€-2]\ * \(#,##0.00\);_([$€-2]\ * "-"??_);_(@_)</c:formatCode>
                <c:ptCount val="4"/>
                <c:pt idx="0">
                  <c:v>2456</c:v>
                </c:pt>
                <c:pt idx="1">
                  <c:v>2074</c:v>
                </c:pt>
                <c:pt idx="2">
                  <c:v>2363.4626399999997</c:v>
                </c:pt>
                <c:pt idx="3">
                  <c:v>1740.662</c:v>
                </c:pt>
              </c:numCache>
              <c:extLst xmlns:c15="http://schemas.microsoft.com/office/drawing/2012/chart"/>
            </c:numRef>
          </c:val>
          <c:extLst xmlns:c15="http://schemas.microsoft.com/office/drawing/2012/chart">
            <c:ext xmlns:c16="http://schemas.microsoft.com/office/drawing/2014/chart" uri="{C3380CC4-5D6E-409C-BE32-E72D297353CC}">
              <c16:uniqueId val="{00000049-2E3C-40A5-9BD0-7212427483EA}"/>
            </c:ext>
          </c:extLst>
        </c:ser>
        <c:dLbls>
          <c:dLblPos val="bestFit"/>
          <c:showLegendKey val="0"/>
          <c:showVal val="1"/>
          <c:showCatName val="0"/>
          <c:showSerName val="0"/>
          <c:showPercent val="0"/>
          <c:showBubbleSize val="0"/>
          <c:showLeaderLines val="1"/>
        </c:dLbls>
        <c:firstSliceAng val="0"/>
        <c:extLst>
          <c:ext xmlns:c15="http://schemas.microsoft.com/office/drawing/2012/chart" uri="{02D57815-91ED-43cb-92C2-25804820EDAC}">
            <c15:filteredPieSeries>
              <c15:ser>
                <c:idx val="1"/>
                <c:order val="1"/>
                <c:tx>
                  <c:strRef>
                    <c:extLst>
                      <c:ext uri="{02D57815-91ED-43cb-92C2-25804820EDAC}">
                        <c15:formulaRef>
                          <c15:sqref>'Cartera de Acciones'!$H$4</c15:sqref>
                        </c15:formulaRef>
                      </c:ext>
                    </c:extLst>
                    <c:strCache>
                      <c:ptCount val="1"/>
                      <c:pt idx="0">
                        <c:v>Valor €</c:v>
                      </c:pt>
                    </c:strCache>
                  </c:strRef>
                </c:tx>
                <c:dPt>
                  <c:idx val="0"/>
                  <c:bubble3D val="0"/>
                  <c:spPr>
                    <a:gradFill>
                      <a:gsLst>
                        <a:gs pos="100000">
                          <a:schemeClr val="accent1">
                            <a:lumMod val="60000"/>
                            <a:lumOff val="40000"/>
                          </a:schemeClr>
                        </a:gs>
                        <a:gs pos="0">
                          <a:schemeClr val="accent1"/>
                        </a:gs>
                      </a:gsLst>
                      <a:lin ang="5400000" scaled="0"/>
                    </a:gradFill>
                    <a:ln w="19050">
                      <a:solidFill>
                        <a:schemeClr val="lt1"/>
                      </a:solidFill>
                    </a:ln>
                    <a:effectLst/>
                  </c:spPr>
                  <c:extLst>
                    <c:ext xmlns:c16="http://schemas.microsoft.com/office/drawing/2014/chart" uri="{C3380CC4-5D6E-409C-BE32-E72D297353CC}">
                      <c16:uniqueId val="{0000000C-2E3C-40A5-9BD0-7212427483EA}"/>
                    </c:ext>
                  </c:extLst>
                </c:dPt>
                <c:dPt>
                  <c:idx val="1"/>
                  <c:bubble3D val="0"/>
                  <c:spPr>
                    <a:gradFill>
                      <a:gsLst>
                        <a:gs pos="100000">
                          <a:schemeClr val="accent2">
                            <a:lumMod val="60000"/>
                            <a:lumOff val="40000"/>
                          </a:schemeClr>
                        </a:gs>
                        <a:gs pos="0">
                          <a:schemeClr val="accent2"/>
                        </a:gs>
                      </a:gsLst>
                      <a:lin ang="5400000" scaled="0"/>
                    </a:gradFill>
                    <a:ln w="19050">
                      <a:solidFill>
                        <a:schemeClr val="lt1"/>
                      </a:solidFill>
                    </a:ln>
                    <a:effectLst/>
                  </c:spPr>
                  <c:extLst>
                    <c:ext xmlns:c16="http://schemas.microsoft.com/office/drawing/2014/chart" uri="{C3380CC4-5D6E-409C-BE32-E72D297353CC}">
                      <c16:uniqueId val="{0000000E-2E3C-40A5-9BD0-7212427483EA}"/>
                    </c:ext>
                  </c:extLst>
                </c:dPt>
                <c:dPt>
                  <c:idx val="2"/>
                  <c:bubble3D val="0"/>
                  <c:spPr>
                    <a:gradFill>
                      <a:gsLst>
                        <a:gs pos="100000">
                          <a:schemeClr val="accent3">
                            <a:lumMod val="60000"/>
                            <a:lumOff val="40000"/>
                          </a:schemeClr>
                        </a:gs>
                        <a:gs pos="0">
                          <a:schemeClr val="accent3"/>
                        </a:gs>
                      </a:gsLst>
                      <a:lin ang="5400000" scaled="0"/>
                    </a:gradFill>
                    <a:ln w="19050">
                      <a:solidFill>
                        <a:schemeClr val="lt1"/>
                      </a:solidFill>
                    </a:ln>
                    <a:effectLst/>
                  </c:spPr>
                  <c:extLst>
                    <c:ext xmlns:c16="http://schemas.microsoft.com/office/drawing/2014/chart" uri="{C3380CC4-5D6E-409C-BE32-E72D297353CC}">
                      <c16:uniqueId val="{00000010-2E3C-40A5-9BD0-7212427483EA}"/>
                    </c:ext>
                  </c:extLst>
                </c:dPt>
                <c:dPt>
                  <c:idx val="3"/>
                  <c:bubble3D val="0"/>
                  <c:spPr>
                    <a:gradFill>
                      <a:gsLst>
                        <a:gs pos="100000">
                          <a:schemeClr val="accent4">
                            <a:lumMod val="60000"/>
                            <a:lumOff val="40000"/>
                          </a:schemeClr>
                        </a:gs>
                        <a:gs pos="0">
                          <a:schemeClr val="accent4"/>
                        </a:gs>
                      </a:gsLst>
                      <a:lin ang="5400000" scaled="0"/>
                    </a:gradFill>
                    <a:ln w="19050">
                      <a:solidFill>
                        <a:schemeClr val="lt1"/>
                      </a:solidFill>
                    </a:ln>
                    <a:effectLst/>
                  </c:spPr>
                  <c:extLst>
                    <c:ext xmlns:c16="http://schemas.microsoft.com/office/drawing/2014/chart" uri="{C3380CC4-5D6E-409C-BE32-E72D297353CC}">
                      <c16:uniqueId val="{00000012-2E3C-40A5-9BD0-7212427483EA}"/>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s-ES"/>
                    </a:p>
                  </c:txPr>
                  <c:dLblPos val="bestFit"/>
                  <c:showLegendKey val="0"/>
                  <c:showVal val="1"/>
                  <c:showCatName val="0"/>
                  <c:showSerName val="0"/>
                  <c:showPercent val="0"/>
                  <c:showBubbleSize val="0"/>
                  <c:showLeaderLines val="1"/>
                  <c:leaderLines>
                    <c:spPr>
                      <a:ln w="9525" cap="flat" cmpd="sng" algn="ctr">
                        <a:solidFill>
                          <a:schemeClr val="dk1">
                            <a:lumMod val="35000"/>
                            <a:lumOff val="65000"/>
                          </a:schemeClr>
                        </a:solidFill>
                        <a:round/>
                      </a:ln>
                      <a:effectLst/>
                    </c:spPr>
                  </c:leaderLines>
                  <c:extLst>
                    <c:ext uri="{CE6537A1-D6FC-4f65-9D91-7224C49458BB}"/>
                  </c:extLst>
                </c:dLbls>
                <c:cat>
                  <c:strRef>
                    <c:extLst>
                      <c:ext uri="{02D57815-91ED-43cb-92C2-25804820EDAC}">
                        <c15:formulaRef>
                          <c15:sqref>'Cartera de Acciones'!$B$5:$B$9</c15:sqref>
                        </c15:formulaRef>
                      </c:ext>
                    </c:extLst>
                    <c:strCache>
                      <c:ptCount val="4"/>
                      <c:pt idx="0">
                        <c:v>Industria de Diseño Textil, S.A. (BMEX:ITX)</c:v>
                      </c:pt>
                      <c:pt idx="1">
                        <c:v>Banco Bilbao Vizcaya Argentaria, S.A. (BMEX:BBVA)</c:v>
                      </c:pt>
                      <c:pt idx="2">
                        <c:v>3M COMPANY (XNYS:MMM)</c:v>
                      </c:pt>
                      <c:pt idx="3">
                        <c:v>VERIZON COMMUNICATIONS INC. (XNYS:VZ)</c:v>
                      </c:pt>
                    </c:strCache>
                  </c:strRef>
                </c:cat>
                <c:val>
                  <c:numRef>
                    <c:extLst>
                      <c:ext uri="{02D57815-91ED-43cb-92C2-25804820EDAC}">
                        <c15:formulaRef>
                          <c15:sqref>'Cartera de Acciones'!$H$5:$H$9</c15:sqref>
                        </c15:formulaRef>
                      </c:ext>
                    </c:extLst>
                    <c:numCache>
                      <c:formatCode>_([$€-2]\ * #,##0.00_);_([$€-2]\ * \(#,##0.00\);_([$€-2]\ * "-"??_);_(@_)</c:formatCode>
                      <c:ptCount val="4"/>
                      <c:pt idx="0">
                        <c:v>2200</c:v>
                      </c:pt>
                      <c:pt idx="1">
                        <c:v>2120</c:v>
                      </c:pt>
                      <c:pt idx="2">
                        <c:v>2255.616</c:v>
                      </c:pt>
                      <c:pt idx="3">
                        <c:v>1957.9999999999998</c:v>
                      </c:pt>
                    </c:numCache>
                  </c:numRef>
                </c:val>
                <c:extLst>
                  <c:ext xmlns:c16="http://schemas.microsoft.com/office/drawing/2014/chart" uri="{C3380CC4-5D6E-409C-BE32-E72D297353CC}">
                    <c16:uniqueId val="{00000013-2E3C-40A5-9BD0-7212427483EA}"/>
                  </c:ext>
                </c:extLst>
              </c15:ser>
            </c15:filteredPieSeries>
            <c15:filteredPieSeries>
              <c15:ser>
                <c:idx val="2"/>
                <c:order val="2"/>
                <c:tx>
                  <c:strRef>
                    <c:extLst xmlns:c15="http://schemas.microsoft.com/office/drawing/2012/chart">
                      <c:ext xmlns:c15="http://schemas.microsoft.com/office/drawing/2012/chart" uri="{02D57815-91ED-43cb-92C2-25804820EDAC}">
                        <c15:formulaRef>
                          <c15:sqref>'Cartera de Acciones'!$I$4</c15:sqref>
                        </c15:formulaRef>
                      </c:ext>
                    </c:extLst>
                    <c:strCache>
                      <c:ptCount val="1"/>
                      <c:pt idx="0">
                        <c:v>Peso</c:v>
                      </c:pt>
                    </c:strCache>
                  </c:strRef>
                </c:tx>
                <c:dPt>
                  <c:idx val="0"/>
                  <c:bubble3D val="0"/>
                  <c:spPr>
                    <a:gradFill>
                      <a:gsLst>
                        <a:gs pos="100000">
                          <a:schemeClr val="accent1">
                            <a:lumMod val="60000"/>
                            <a:lumOff val="40000"/>
                          </a:schemeClr>
                        </a:gs>
                        <a:gs pos="0">
                          <a:schemeClr val="accent1"/>
                        </a:gs>
                      </a:gsLst>
                      <a:lin ang="5400000" scaled="0"/>
                    </a:gradFill>
                    <a:ln w="19050">
                      <a:solidFill>
                        <a:schemeClr val="lt1"/>
                      </a:solidFill>
                    </a:ln>
                    <a:effectLst/>
                  </c:spPr>
                  <c:extLst xmlns:c15="http://schemas.microsoft.com/office/drawing/2012/chart">
                    <c:ext xmlns:c16="http://schemas.microsoft.com/office/drawing/2014/chart" uri="{C3380CC4-5D6E-409C-BE32-E72D297353CC}">
                      <c16:uniqueId val="{00000015-2E3C-40A5-9BD0-7212427483EA}"/>
                    </c:ext>
                  </c:extLst>
                </c:dPt>
                <c:dPt>
                  <c:idx val="1"/>
                  <c:bubble3D val="0"/>
                  <c:spPr>
                    <a:gradFill>
                      <a:gsLst>
                        <a:gs pos="100000">
                          <a:schemeClr val="accent2">
                            <a:lumMod val="60000"/>
                            <a:lumOff val="40000"/>
                          </a:schemeClr>
                        </a:gs>
                        <a:gs pos="0">
                          <a:schemeClr val="accent2"/>
                        </a:gs>
                      </a:gsLst>
                      <a:lin ang="5400000" scaled="0"/>
                    </a:gradFill>
                    <a:ln w="19050">
                      <a:solidFill>
                        <a:schemeClr val="lt1"/>
                      </a:solidFill>
                    </a:ln>
                    <a:effectLst/>
                  </c:spPr>
                  <c:extLst xmlns:c15="http://schemas.microsoft.com/office/drawing/2012/chart">
                    <c:ext xmlns:c16="http://schemas.microsoft.com/office/drawing/2014/chart" uri="{C3380CC4-5D6E-409C-BE32-E72D297353CC}">
                      <c16:uniqueId val="{00000017-2E3C-40A5-9BD0-7212427483EA}"/>
                    </c:ext>
                  </c:extLst>
                </c:dPt>
                <c:dPt>
                  <c:idx val="2"/>
                  <c:bubble3D val="0"/>
                  <c:spPr>
                    <a:gradFill>
                      <a:gsLst>
                        <a:gs pos="100000">
                          <a:schemeClr val="accent3">
                            <a:lumMod val="60000"/>
                            <a:lumOff val="40000"/>
                          </a:schemeClr>
                        </a:gs>
                        <a:gs pos="0">
                          <a:schemeClr val="accent3"/>
                        </a:gs>
                      </a:gsLst>
                      <a:lin ang="5400000" scaled="0"/>
                    </a:gradFill>
                    <a:ln w="19050">
                      <a:solidFill>
                        <a:schemeClr val="lt1"/>
                      </a:solidFill>
                    </a:ln>
                    <a:effectLst/>
                  </c:spPr>
                  <c:extLst xmlns:c15="http://schemas.microsoft.com/office/drawing/2012/chart">
                    <c:ext xmlns:c16="http://schemas.microsoft.com/office/drawing/2014/chart" uri="{C3380CC4-5D6E-409C-BE32-E72D297353CC}">
                      <c16:uniqueId val="{00000019-2E3C-40A5-9BD0-7212427483EA}"/>
                    </c:ext>
                  </c:extLst>
                </c:dPt>
                <c:dPt>
                  <c:idx val="3"/>
                  <c:bubble3D val="0"/>
                  <c:spPr>
                    <a:gradFill>
                      <a:gsLst>
                        <a:gs pos="100000">
                          <a:schemeClr val="accent4">
                            <a:lumMod val="60000"/>
                            <a:lumOff val="40000"/>
                          </a:schemeClr>
                        </a:gs>
                        <a:gs pos="0">
                          <a:schemeClr val="accent4"/>
                        </a:gs>
                      </a:gsLst>
                      <a:lin ang="5400000" scaled="0"/>
                    </a:gradFill>
                    <a:ln w="19050">
                      <a:solidFill>
                        <a:schemeClr val="lt1"/>
                      </a:solidFill>
                    </a:ln>
                    <a:effectLst/>
                  </c:spPr>
                  <c:extLst xmlns:c15="http://schemas.microsoft.com/office/drawing/2012/chart">
                    <c:ext xmlns:c16="http://schemas.microsoft.com/office/drawing/2014/chart" uri="{C3380CC4-5D6E-409C-BE32-E72D297353CC}">
                      <c16:uniqueId val="{0000001B-2E3C-40A5-9BD0-7212427483EA}"/>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s-ES"/>
                    </a:p>
                  </c:txPr>
                  <c:dLblPos val="bestFit"/>
                  <c:showLegendKey val="0"/>
                  <c:showVal val="1"/>
                  <c:showCatName val="0"/>
                  <c:showSerName val="0"/>
                  <c:showPercent val="0"/>
                  <c:showBubbleSize val="0"/>
                  <c:showLeaderLines val="1"/>
                  <c:leaderLines>
                    <c:spPr>
                      <a:ln w="9525" cap="flat" cmpd="sng" algn="ctr">
                        <a:solidFill>
                          <a:schemeClr val="dk1">
                            <a:lumMod val="35000"/>
                            <a:lumOff val="65000"/>
                          </a:schemeClr>
                        </a:solidFill>
                        <a:round/>
                      </a:ln>
                      <a:effectLst/>
                    </c:spPr>
                  </c:leaderLines>
                  <c:extLst xmlns:c15="http://schemas.microsoft.com/office/drawing/2012/chart">
                    <c:ext xmlns:c15="http://schemas.microsoft.com/office/drawing/2012/chart" uri="{CE6537A1-D6FC-4f65-9D91-7224C49458BB}"/>
                  </c:extLst>
                </c:dLbls>
                <c:cat>
                  <c:strRef>
                    <c:extLst xmlns:c15="http://schemas.microsoft.com/office/drawing/2012/chart">
                      <c:ext xmlns:c15="http://schemas.microsoft.com/office/drawing/2012/chart" uri="{02D57815-91ED-43cb-92C2-25804820EDAC}">
                        <c15:formulaRef>
                          <c15:sqref>'Cartera de Acciones'!$B$5:$B$9</c15:sqref>
                        </c15:formulaRef>
                      </c:ext>
                    </c:extLst>
                    <c:strCache>
                      <c:ptCount val="4"/>
                      <c:pt idx="0">
                        <c:v>Industria de Diseño Textil, S.A. (BMEX:ITX)</c:v>
                      </c:pt>
                      <c:pt idx="1">
                        <c:v>Banco Bilbao Vizcaya Argentaria, S.A. (BMEX:BBVA)</c:v>
                      </c:pt>
                      <c:pt idx="2">
                        <c:v>3M COMPANY (XNYS:MMM)</c:v>
                      </c:pt>
                      <c:pt idx="3">
                        <c:v>VERIZON COMMUNICATIONS INC. (XNYS:VZ)</c:v>
                      </c:pt>
                    </c:strCache>
                  </c:strRef>
                </c:cat>
                <c:val>
                  <c:numRef>
                    <c:extLst xmlns:c15="http://schemas.microsoft.com/office/drawing/2012/chart">
                      <c:ext xmlns:c15="http://schemas.microsoft.com/office/drawing/2012/chart" uri="{02D57815-91ED-43cb-92C2-25804820EDAC}">
                        <c15:formulaRef>
                          <c15:sqref>'Cartera de Acciones'!$I$5:$I$9</c15:sqref>
                        </c15:formulaRef>
                      </c:ext>
                    </c:extLst>
                    <c:numCache>
                      <c:formatCode>0%</c:formatCode>
                      <c:ptCount val="4"/>
                      <c:pt idx="0">
                        <c:v>0.25780396024381691</c:v>
                      </c:pt>
                      <c:pt idx="1">
                        <c:v>0.24842927078040539</c:v>
                      </c:pt>
                      <c:pt idx="2">
                        <c:v>0.26432124435878063</c:v>
                      </c:pt>
                      <c:pt idx="3">
                        <c:v>0.22944552461699705</c:v>
                      </c:pt>
                    </c:numCache>
                  </c:numRef>
                </c:val>
                <c:extLst xmlns:c15="http://schemas.microsoft.com/office/drawing/2012/chart">
                  <c:ext xmlns:c16="http://schemas.microsoft.com/office/drawing/2014/chart" uri="{C3380CC4-5D6E-409C-BE32-E72D297353CC}">
                    <c16:uniqueId val="{0000001C-2E3C-40A5-9BD0-7212427483EA}"/>
                  </c:ext>
                </c:extLst>
              </c15:ser>
            </c15:filteredPieSeries>
            <c15:filteredPieSeries>
              <c15:ser>
                <c:idx val="3"/>
                <c:order val="3"/>
                <c:tx>
                  <c:strRef>
                    <c:extLst xmlns:c15="http://schemas.microsoft.com/office/drawing/2012/chart">
                      <c:ext xmlns:c15="http://schemas.microsoft.com/office/drawing/2012/chart" uri="{02D57815-91ED-43cb-92C2-25804820EDAC}">
                        <c15:formulaRef>
                          <c15:sqref>'Cartera de Acciones'!$J$4</c15:sqref>
                        </c15:formulaRef>
                      </c:ext>
                    </c:extLst>
                    <c:strCache>
                      <c:ptCount val="1"/>
                      <c:pt idx="0">
                        <c:v>Ingresos Dividendos</c:v>
                      </c:pt>
                    </c:strCache>
                  </c:strRef>
                </c:tx>
                <c:dPt>
                  <c:idx val="0"/>
                  <c:bubble3D val="0"/>
                  <c:spPr>
                    <a:gradFill>
                      <a:gsLst>
                        <a:gs pos="100000">
                          <a:schemeClr val="accent1">
                            <a:lumMod val="60000"/>
                            <a:lumOff val="40000"/>
                          </a:schemeClr>
                        </a:gs>
                        <a:gs pos="0">
                          <a:schemeClr val="accent1"/>
                        </a:gs>
                      </a:gsLst>
                      <a:lin ang="5400000" scaled="0"/>
                    </a:gradFill>
                    <a:ln w="19050">
                      <a:solidFill>
                        <a:schemeClr val="lt1"/>
                      </a:solidFill>
                    </a:ln>
                    <a:effectLst/>
                  </c:spPr>
                  <c:extLst xmlns:c15="http://schemas.microsoft.com/office/drawing/2012/chart">
                    <c:ext xmlns:c16="http://schemas.microsoft.com/office/drawing/2014/chart" uri="{C3380CC4-5D6E-409C-BE32-E72D297353CC}">
                      <c16:uniqueId val="{0000001E-2E3C-40A5-9BD0-7212427483EA}"/>
                    </c:ext>
                  </c:extLst>
                </c:dPt>
                <c:dPt>
                  <c:idx val="1"/>
                  <c:bubble3D val="0"/>
                  <c:spPr>
                    <a:gradFill>
                      <a:gsLst>
                        <a:gs pos="100000">
                          <a:schemeClr val="accent2">
                            <a:lumMod val="60000"/>
                            <a:lumOff val="40000"/>
                          </a:schemeClr>
                        </a:gs>
                        <a:gs pos="0">
                          <a:schemeClr val="accent2"/>
                        </a:gs>
                      </a:gsLst>
                      <a:lin ang="5400000" scaled="0"/>
                    </a:gradFill>
                    <a:ln w="19050">
                      <a:solidFill>
                        <a:schemeClr val="lt1"/>
                      </a:solidFill>
                    </a:ln>
                    <a:effectLst/>
                  </c:spPr>
                  <c:extLst xmlns:c15="http://schemas.microsoft.com/office/drawing/2012/chart">
                    <c:ext xmlns:c16="http://schemas.microsoft.com/office/drawing/2014/chart" uri="{C3380CC4-5D6E-409C-BE32-E72D297353CC}">
                      <c16:uniqueId val="{00000020-2E3C-40A5-9BD0-7212427483EA}"/>
                    </c:ext>
                  </c:extLst>
                </c:dPt>
                <c:dPt>
                  <c:idx val="2"/>
                  <c:bubble3D val="0"/>
                  <c:spPr>
                    <a:gradFill>
                      <a:gsLst>
                        <a:gs pos="100000">
                          <a:schemeClr val="accent3">
                            <a:lumMod val="60000"/>
                            <a:lumOff val="40000"/>
                          </a:schemeClr>
                        </a:gs>
                        <a:gs pos="0">
                          <a:schemeClr val="accent3"/>
                        </a:gs>
                      </a:gsLst>
                      <a:lin ang="5400000" scaled="0"/>
                    </a:gradFill>
                    <a:ln w="19050">
                      <a:solidFill>
                        <a:schemeClr val="lt1"/>
                      </a:solidFill>
                    </a:ln>
                    <a:effectLst/>
                  </c:spPr>
                  <c:extLst xmlns:c15="http://schemas.microsoft.com/office/drawing/2012/chart">
                    <c:ext xmlns:c16="http://schemas.microsoft.com/office/drawing/2014/chart" uri="{C3380CC4-5D6E-409C-BE32-E72D297353CC}">
                      <c16:uniqueId val="{00000022-2E3C-40A5-9BD0-7212427483EA}"/>
                    </c:ext>
                  </c:extLst>
                </c:dPt>
                <c:dPt>
                  <c:idx val="3"/>
                  <c:bubble3D val="0"/>
                  <c:spPr>
                    <a:gradFill>
                      <a:gsLst>
                        <a:gs pos="100000">
                          <a:schemeClr val="accent4">
                            <a:lumMod val="60000"/>
                            <a:lumOff val="40000"/>
                          </a:schemeClr>
                        </a:gs>
                        <a:gs pos="0">
                          <a:schemeClr val="accent4"/>
                        </a:gs>
                      </a:gsLst>
                      <a:lin ang="5400000" scaled="0"/>
                    </a:gradFill>
                    <a:ln w="19050">
                      <a:solidFill>
                        <a:schemeClr val="lt1"/>
                      </a:solidFill>
                    </a:ln>
                    <a:effectLst/>
                  </c:spPr>
                  <c:extLst xmlns:c15="http://schemas.microsoft.com/office/drawing/2012/chart">
                    <c:ext xmlns:c16="http://schemas.microsoft.com/office/drawing/2014/chart" uri="{C3380CC4-5D6E-409C-BE32-E72D297353CC}">
                      <c16:uniqueId val="{00000024-2E3C-40A5-9BD0-7212427483EA}"/>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s-ES"/>
                    </a:p>
                  </c:txPr>
                  <c:dLblPos val="bestFit"/>
                  <c:showLegendKey val="0"/>
                  <c:showVal val="1"/>
                  <c:showCatName val="0"/>
                  <c:showSerName val="0"/>
                  <c:showPercent val="0"/>
                  <c:showBubbleSize val="0"/>
                  <c:showLeaderLines val="1"/>
                  <c:leaderLines>
                    <c:spPr>
                      <a:ln w="9525" cap="flat" cmpd="sng" algn="ctr">
                        <a:solidFill>
                          <a:schemeClr val="dk1">
                            <a:lumMod val="35000"/>
                            <a:lumOff val="65000"/>
                          </a:schemeClr>
                        </a:solidFill>
                        <a:round/>
                      </a:ln>
                      <a:effectLst/>
                    </c:spPr>
                  </c:leaderLines>
                  <c:extLst xmlns:c15="http://schemas.microsoft.com/office/drawing/2012/chart">
                    <c:ext xmlns:c15="http://schemas.microsoft.com/office/drawing/2012/chart" uri="{CE6537A1-D6FC-4f65-9D91-7224C49458BB}"/>
                  </c:extLst>
                </c:dLbls>
                <c:cat>
                  <c:strRef>
                    <c:extLst xmlns:c15="http://schemas.microsoft.com/office/drawing/2012/chart">
                      <c:ext xmlns:c15="http://schemas.microsoft.com/office/drawing/2012/chart" uri="{02D57815-91ED-43cb-92C2-25804820EDAC}">
                        <c15:formulaRef>
                          <c15:sqref>'Cartera de Acciones'!$B$5:$B$9</c15:sqref>
                        </c15:formulaRef>
                      </c:ext>
                    </c:extLst>
                    <c:strCache>
                      <c:ptCount val="4"/>
                      <c:pt idx="0">
                        <c:v>Industria de Diseño Textil, S.A. (BMEX:ITX)</c:v>
                      </c:pt>
                      <c:pt idx="1">
                        <c:v>Banco Bilbao Vizcaya Argentaria, S.A. (BMEX:BBVA)</c:v>
                      </c:pt>
                      <c:pt idx="2">
                        <c:v>3M COMPANY (XNYS:MMM)</c:v>
                      </c:pt>
                      <c:pt idx="3">
                        <c:v>VERIZON COMMUNICATIONS INC. (XNYS:VZ)</c:v>
                      </c:pt>
                    </c:strCache>
                  </c:strRef>
                </c:cat>
                <c:val>
                  <c:numRef>
                    <c:extLst xmlns:c15="http://schemas.microsoft.com/office/drawing/2012/chart">
                      <c:ext xmlns:c15="http://schemas.microsoft.com/office/drawing/2012/chart" uri="{02D57815-91ED-43cb-92C2-25804820EDAC}">
                        <c15:formulaRef>
                          <c15:sqref>'Cartera de Acciones'!$J$5:$J$9</c15:sqref>
                        </c15:formulaRef>
                      </c:ext>
                    </c:extLst>
                    <c:numCache>
                      <c:formatCode>_([$€-2]\ * #,##0.00_);_([$€-2]\ * \(#,##0.00\);_([$€-2]\ * "-"??_);_(@_)</c:formatCode>
                      <c:ptCount val="4"/>
                      <c:pt idx="0">
                        <c:v>1.5</c:v>
                      </c:pt>
                      <c:pt idx="1">
                        <c:v>0</c:v>
                      </c:pt>
                      <c:pt idx="2" formatCode="_-[$$-409]* #,##0.00_ ;_-[$$-409]* \-#,##0.00\ ;_-[$$-409]* &quot;-&quot;??_ ;_-@_ ">
                        <c:v>0</c:v>
                      </c:pt>
                      <c:pt idx="3" formatCode="_-[$$-409]* #,##0.00_ ;_-[$$-409]* \-#,##0.00\ ;_-[$$-409]* &quot;-&quot;??_ ;_-@_ ">
                        <c:v>0</c:v>
                      </c:pt>
                    </c:numCache>
                  </c:numRef>
                </c:val>
                <c:extLst xmlns:c15="http://schemas.microsoft.com/office/drawing/2012/chart">
                  <c:ext xmlns:c16="http://schemas.microsoft.com/office/drawing/2014/chart" uri="{C3380CC4-5D6E-409C-BE32-E72D297353CC}">
                    <c16:uniqueId val="{00000025-2E3C-40A5-9BD0-7212427483EA}"/>
                  </c:ext>
                </c:extLst>
              </c15:ser>
            </c15:filteredPieSeries>
            <c15:filteredPieSeries>
              <c15:ser>
                <c:idx val="5"/>
                <c:order val="5"/>
                <c:tx>
                  <c:strRef>
                    <c:extLst xmlns:c15="http://schemas.microsoft.com/office/drawing/2012/chart">
                      <c:ext xmlns:c15="http://schemas.microsoft.com/office/drawing/2012/chart" uri="{02D57815-91ED-43cb-92C2-25804820EDAC}">
                        <c15:formulaRef>
                          <c15:sqref>'Cartera de Acciones'!$L$4</c15:sqref>
                        </c15:formulaRef>
                      </c:ext>
                    </c:extLst>
                    <c:strCache>
                      <c:ptCount val="1"/>
                      <c:pt idx="0">
                        <c:v>Peso Dividendos</c:v>
                      </c:pt>
                    </c:strCache>
                  </c:strRef>
                </c:tx>
                <c:dPt>
                  <c:idx val="0"/>
                  <c:bubble3D val="0"/>
                  <c:spPr>
                    <a:gradFill>
                      <a:gsLst>
                        <a:gs pos="100000">
                          <a:schemeClr val="accent1">
                            <a:lumMod val="60000"/>
                            <a:lumOff val="40000"/>
                          </a:schemeClr>
                        </a:gs>
                        <a:gs pos="0">
                          <a:schemeClr val="accent1"/>
                        </a:gs>
                      </a:gsLst>
                      <a:lin ang="5400000" scaled="0"/>
                    </a:gradFill>
                    <a:ln w="19050">
                      <a:solidFill>
                        <a:schemeClr val="lt1"/>
                      </a:solidFill>
                    </a:ln>
                    <a:effectLst/>
                  </c:spPr>
                  <c:extLst xmlns:c15="http://schemas.microsoft.com/office/drawing/2012/chart">
                    <c:ext xmlns:c16="http://schemas.microsoft.com/office/drawing/2014/chart" uri="{C3380CC4-5D6E-409C-BE32-E72D297353CC}">
                      <c16:uniqueId val="{00000027-2E3C-40A5-9BD0-7212427483EA}"/>
                    </c:ext>
                  </c:extLst>
                </c:dPt>
                <c:dPt>
                  <c:idx val="1"/>
                  <c:bubble3D val="0"/>
                  <c:spPr>
                    <a:gradFill>
                      <a:gsLst>
                        <a:gs pos="100000">
                          <a:schemeClr val="accent2">
                            <a:lumMod val="60000"/>
                            <a:lumOff val="40000"/>
                          </a:schemeClr>
                        </a:gs>
                        <a:gs pos="0">
                          <a:schemeClr val="accent2"/>
                        </a:gs>
                      </a:gsLst>
                      <a:lin ang="5400000" scaled="0"/>
                    </a:gradFill>
                    <a:ln w="19050">
                      <a:solidFill>
                        <a:schemeClr val="lt1"/>
                      </a:solidFill>
                    </a:ln>
                    <a:effectLst/>
                  </c:spPr>
                  <c:extLst xmlns:c15="http://schemas.microsoft.com/office/drawing/2012/chart">
                    <c:ext xmlns:c16="http://schemas.microsoft.com/office/drawing/2014/chart" uri="{C3380CC4-5D6E-409C-BE32-E72D297353CC}">
                      <c16:uniqueId val="{00000029-2E3C-40A5-9BD0-7212427483EA}"/>
                    </c:ext>
                  </c:extLst>
                </c:dPt>
                <c:dPt>
                  <c:idx val="2"/>
                  <c:bubble3D val="0"/>
                  <c:spPr>
                    <a:gradFill>
                      <a:gsLst>
                        <a:gs pos="100000">
                          <a:schemeClr val="accent3">
                            <a:lumMod val="60000"/>
                            <a:lumOff val="40000"/>
                          </a:schemeClr>
                        </a:gs>
                        <a:gs pos="0">
                          <a:schemeClr val="accent3"/>
                        </a:gs>
                      </a:gsLst>
                      <a:lin ang="5400000" scaled="0"/>
                    </a:gradFill>
                    <a:ln w="19050">
                      <a:solidFill>
                        <a:schemeClr val="lt1"/>
                      </a:solidFill>
                    </a:ln>
                    <a:effectLst/>
                  </c:spPr>
                  <c:extLst xmlns:c15="http://schemas.microsoft.com/office/drawing/2012/chart">
                    <c:ext xmlns:c16="http://schemas.microsoft.com/office/drawing/2014/chart" uri="{C3380CC4-5D6E-409C-BE32-E72D297353CC}">
                      <c16:uniqueId val="{0000002B-2E3C-40A5-9BD0-7212427483EA}"/>
                    </c:ext>
                  </c:extLst>
                </c:dPt>
                <c:dPt>
                  <c:idx val="3"/>
                  <c:bubble3D val="0"/>
                  <c:spPr>
                    <a:gradFill>
                      <a:gsLst>
                        <a:gs pos="100000">
                          <a:schemeClr val="accent4">
                            <a:lumMod val="60000"/>
                            <a:lumOff val="40000"/>
                          </a:schemeClr>
                        </a:gs>
                        <a:gs pos="0">
                          <a:schemeClr val="accent4"/>
                        </a:gs>
                      </a:gsLst>
                      <a:lin ang="5400000" scaled="0"/>
                    </a:gradFill>
                    <a:ln w="19050">
                      <a:solidFill>
                        <a:schemeClr val="lt1"/>
                      </a:solidFill>
                    </a:ln>
                    <a:effectLst/>
                  </c:spPr>
                  <c:extLst xmlns:c15="http://schemas.microsoft.com/office/drawing/2012/chart">
                    <c:ext xmlns:c16="http://schemas.microsoft.com/office/drawing/2014/chart" uri="{C3380CC4-5D6E-409C-BE32-E72D297353CC}">
                      <c16:uniqueId val="{0000002D-2E3C-40A5-9BD0-7212427483EA}"/>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s-ES"/>
                    </a:p>
                  </c:txPr>
                  <c:dLblPos val="bestFit"/>
                  <c:showLegendKey val="0"/>
                  <c:showVal val="1"/>
                  <c:showCatName val="0"/>
                  <c:showSerName val="0"/>
                  <c:showPercent val="0"/>
                  <c:showBubbleSize val="0"/>
                  <c:showLeaderLines val="1"/>
                  <c:leaderLines>
                    <c:spPr>
                      <a:ln w="9525" cap="flat" cmpd="sng" algn="ctr">
                        <a:solidFill>
                          <a:schemeClr val="dk1">
                            <a:lumMod val="35000"/>
                            <a:lumOff val="65000"/>
                          </a:schemeClr>
                        </a:solidFill>
                        <a:round/>
                      </a:ln>
                      <a:effectLst/>
                    </c:spPr>
                  </c:leaderLines>
                  <c:extLst xmlns:c15="http://schemas.microsoft.com/office/drawing/2012/chart">
                    <c:ext xmlns:c15="http://schemas.microsoft.com/office/drawing/2012/chart" uri="{CE6537A1-D6FC-4f65-9D91-7224C49458BB}"/>
                  </c:extLst>
                </c:dLbls>
                <c:cat>
                  <c:strRef>
                    <c:extLst xmlns:c15="http://schemas.microsoft.com/office/drawing/2012/chart">
                      <c:ext xmlns:c15="http://schemas.microsoft.com/office/drawing/2012/chart" uri="{02D57815-91ED-43cb-92C2-25804820EDAC}">
                        <c15:formulaRef>
                          <c15:sqref>'Cartera de Acciones'!$B$5:$B$9</c15:sqref>
                        </c15:formulaRef>
                      </c:ext>
                    </c:extLst>
                    <c:strCache>
                      <c:ptCount val="4"/>
                      <c:pt idx="0">
                        <c:v>Industria de Diseño Textil, S.A. (BMEX:ITX)</c:v>
                      </c:pt>
                      <c:pt idx="1">
                        <c:v>Banco Bilbao Vizcaya Argentaria, S.A. (BMEX:BBVA)</c:v>
                      </c:pt>
                      <c:pt idx="2">
                        <c:v>3M COMPANY (XNYS:MMM)</c:v>
                      </c:pt>
                      <c:pt idx="3">
                        <c:v>VERIZON COMMUNICATIONS INC. (XNYS:VZ)</c:v>
                      </c:pt>
                    </c:strCache>
                  </c:strRef>
                </c:cat>
                <c:val>
                  <c:numRef>
                    <c:extLst xmlns:c15="http://schemas.microsoft.com/office/drawing/2012/chart">
                      <c:ext xmlns:c15="http://schemas.microsoft.com/office/drawing/2012/chart" uri="{02D57815-91ED-43cb-92C2-25804820EDAC}">
                        <c15:formulaRef>
                          <c15:sqref>'Cartera de Acciones'!$L$5:$L$9</c15:sqref>
                        </c15:formulaRef>
                      </c:ext>
                    </c:extLst>
                    <c:numCache>
                      <c:formatCode>0%</c:formatCode>
                      <c:ptCount val="4"/>
                      <c:pt idx="0">
                        <c:v>1</c:v>
                      </c:pt>
                      <c:pt idx="1">
                        <c:v>0</c:v>
                      </c:pt>
                      <c:pt idx="2">
                        <c:v>0</c:v>
                      </c:pt>
                      <c:pt idx="3">
                        <c:v>0</c:v>
                      </c:pt>
                    </c:numCache>
                  </c:numRef>
                </c:val>
                <c:extLst xmlns:c15="http://schemas.microsoft.com/office/drawing/2012/chart">
                  <c:ext xmlns:c16="http://schemas.microsoft.com/office/drawing/2014/chart" uri="{C3380CC4-5D6E-409C-BE32-E72D297353CC}">
                    <c16:uniqueId val="{0000002E-2E3C-40A5-9BD0-7212427483EA}"/>
                  </c:ext>
                </c:extLst>
              </c15:ser>
            </c15:filteredPieSeries>
            <c15:filteredPieSeries>
              <c15:ser>
                <c:idx val="6"/>
                <c:order val="6"/>
                <c:tx>
                  <c:strRef>
                    <c:extLst xmlns:c15="http://schemas.microsoft.com/office/drawing/2012/chart">
                      <c:ext xmlns:c15="http://schemas.microsoft.com/office/drawing/2012/chart" uri="{02D57815-91ED-43cb-92C2-25804820EDAC}">
                        <c15:formulaRef>
                          <c15:sqref>'Cartera de Acciones'!$M$4</c15:sqref>
                        </c15:formulaRef>
                      </c:ext>
                    </c:extLst>
                    <c:strCache>
                      <c:ptCount val="1"/>
                      <c:pt idx="0">
                        <c:v>Precio Actual</c:v>
                      </c:pt>
                    </c:strCache>
                  </c:strRef>
                </c:tx>
                <c:dPt>
                  <c:idx val="0"/>
                  <c:bubble3D val="0"/>
                  <c:spPr>
                    <a:gradFill>
                      <a:gsLst>
                        <a:gs pos="100000">
                          <a:schemeClr val="accent1">
                            <a:lumMod val="60000"/>
                            <a:lumOff val="40000"/>
                          </a:schemeClr>
                        </a:gs>
                        <a:gs pos="0">
                          <a:schemeClr val="accent1"/>
                        </a:gs>
                      </a:gsLst>
                      <a:lin ang="5400000" scaled="0"/>
                    </a:gradFill>
                    <a:ln w="19050">
                      <a:solidFill>
                        <a:schemeClr val="lt1"/>
                      </a:solidFill>
                    </a:ln>
                    <a:effectLst/>
                  </c:spPr>
                  <c:extLst xmlns:c15="http://schemas.microsoft.com/office/drawing/2012/chart">
                    <c:ext xmlns:c16="http://schemas.microsoft.com/office/drawing/2014/chart" uri="{C3380CC4-5D6E-409C-BE32-E72D297353CC}">
                      <c16:uniqueId val="{00000030-2E3C-40A5-9BD0-7212427483EA}"/>
                    </c:ext>
                  </c:extLst>
                </c:dPt>
                <c:dPt>
                  <c:idx val="1"/>
                  <c:bubble3D val="0"/>
                  <c:spPr>
                    <a:gradFill>
                      <a:gsLst>
                        <a:gs pos="100000">
                          <a:schemeClr val="accent2">
                            <a:lumMod val="60000"/>
                            <a:lumOff val="40000"/>
                          </a:schemeClr>
                        </a:gs>
                        <a:gs pos="0">
                          <a:schemeClr val="accent2"/>
                        </a:gs>
                      </a:gsLst>
                      <a:lin ang="5400000" scaled="0"/>
                    </a:gradFill>
                    <a:ln w="19050">
                      <a:solidFill>
                        <a:schemeClr val="lt1"/>
                      </a:solidFill>
                    </a:ln>
                    <a:effectLst/>
                  </c:spPr>
                  <c:extLst xmlns:c15="http://schemas.microsoft.com/office/drawing/2012/chart">
                    <c:ext xmlns:c16="http://schemas.microsoft.com/office/drawing/2014/chart" uri="{C3380CC4-5D6E-409C-BE32-E72D297353CC}">
                      <c16:uniqueId val="{00000032-2E3C-40A5-9BD0-7212427483EA}"/>
                    </c:ext>
                  </c:extLst>
                </c:dPt>
                <c:dPt>
                  <c:idx val="2"/>
                  <c:bubble3D val="0"/>
                  <c:spPr>
                    <a:gradFill>
                      <a:gsLst>
                        <a:gs pos="100000">
                          <a:schemeClr val="accent3">
                            <a:lumMod val="60000"/>
                            <a:lumOff val="40000"/>
                          </a:schemeClr>
                        </a:gs>
                        <a:gs pos="0">
                          <a:schemeClr val="accent3"/>
                        </a:gs>
                      </a:gsLst>
                      <a:lin ang="5400000" scaled="0"/>
                    </a:gradFill>
                    <a:ln w="19050">
                      <a:solidFill>
                        <a:schemeClr val="lt1"/>
                      </a:solidFill>
                    </a:ln>
                    <a:effectLst/>
                  </c:spPr>
                  <c:extLst xmlns:c15="http://schemas.microsoft.com/office/drawing/2012/chart">
                    <c:ext xmlns:c16="http://schemas.microsoft.com/office/drawing/2014/chart" uri="{C3380CC4-5D6E-409C-BE32-E72D297353CC}">
                      <c16:uniqueId val="{00000034-2E3C-40A5-9BD0-7212427483EA}"/>
                    </c:ext>
                  </c:extLst>
                </c:dPt>
                <c:dPt>
                  <c:idx val="3"/>
                  <c:bubble3D val="0"/>
                  <c:spPr>
                    <a:gradFill>
                      <a:gsLst>
                        <a:gs pos="100000">
                          <a:schemeClr val="accent4">
                            <a:lumMod val="60000"/>
                            <a:lumOff val="40000"/>
                          </a:schemeClr>
                        </a:gs>
                        <a:gs pos="0">
                          <a:schemeClr val="accent4"/>
                        </a:gs>
                      </a:gsLst>
                      <a:lin ang="5400000" scaled="0"/>
                    </a:gradFill>
                    <a:ln w="19050">
                      <a:solidFill>
                        <a:schemeClr val="lt1"/>
                      </a:solidFill>
                    </a:ln>
                    <a:effectLst/>
                  </c:spPr>
                  <c:extLst xmlns:c15="http://schemas.microsoft.com/office/drawing/2012/chart">
                    <c:ext xmlns:c16="http://schemas.microsoft.com/office/drawing/2014/chart" uri="{C3380CC4-5D6E-409C-BE32-E72D297353CC}">
                      <c16:uniqueId val="{00000036-2E3C-40A5-9BD0-7212427483EA}"/>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s-ES"/>
                    </a:p>
                  </c:txPr>
                  <c:dLblPos val="bestFit"/>
                  <c:showLegendKey val="0"/>
                  <c:showVal val="1"/>
                  <c:showCatName val="0"/>
                  <c:showSerName val="0"/>
                  <c:showPercent val="0"/>
                  <c:showBubbleSize val="0"/>
                  <c:showLeaderLines val="1"/>
                  <c:leaderLines>
                    <c:spPr>
                      <a:ln w="9525" cap="flat" cmpd="sng" algn="ctr">
                        <a:solidFill>
                          <a:schemeClr val="dk1">
                            <a:lumMod val="35000"/>
                            <a:lumOff val="65000"/>
                          </a:schemeClr>
                        </a:solidFill>
                        <a:round/>
                      </a:ln>
                      <a:effectLst/>
                    </c:spPr>
                  </c:leaderLines>
                  <c:extLst xmlns:c15="http://schemas.microsoft.com/office/drawing/2012/chart">
                    <c:ext xmlns:c15="http://schemas.microsoft.com/office/drawing/2012/chart" uri="{CE6537A1-D6FC-4f65-9D91-7224C49458BB}"/>
                  </c:extLst>
                </c:dLbls>
                <c:cat>
                  <c:strRef>
                    <c:extLst xmlns:c15="http://schemas.microsoft.com/office/drawing/2012/chart">
                      <c:ext xmlns:c15="http://schemas.microsoft.com/office/drawing/2012/chart" uri="{02D57815-91ED-43cb-92C2-25804820EDAC}">
                        <c15:formulaRef>
                          <c15:sqref>'Cartera de Acciones'!$B$5:$B$9</c15:sqref>
                        </c15:formulaRef>
                      </c:ext>
                    </c:extLst>
                    <c:strCache>
                      <c:ptCount val="4"/>
                      <c:pt idx="0">
                        <c:v>Industria de Diseño Textil, S.A. (BMEX:ITX)</c:v>
                      </c:pt>
                      <c:pt idx="1">
                        <c:v>Banco Bilbao Vizcaya Argentaria, S.A. (BMEX:BBVA)</c:v>
                      </c:pt>
                      <c:pt idx="2">
                        <c:v>3M COMPANY (XNYS:MMM)</c:v>
                      </c:pt>
                      <c:pt idx="3">
                        <c:v>VERIZON COMMUNICATIONS INC. (XNYS:VZ)</c:v>
                      </c:pt>
                    </c:strCache>
                  </c:strRef>
                </c:cat>
                <c:val>
                  <c:numRef>
                    <c:extLst xmlns:c15="http://schemas.microsoft.com/office/drawing/2012/chart">
                      <c:ext xmlns:c15="http://schemas.microsoft.com/office/drawing/2012/chart" uri="{02D57815-91ED-43cb-92C2-25804820EDAC}">
                        <c15:formulaRef>
                          <c15:sqref>'Cartera de Acciones'!$M$5:$M$9</c15:sqref>
                        </c15:formulaRef>
                      </c:ext>
                    </c:extLst>
                    <c:numCache>
                      <c:formatCode>_([$€-2]\ * #,##0.00_);_([$€-2]\ * \(#,##0.00\);_([$€-2]\ * "-"??_);_(@_)</c:formatCode>
                      <c:ptCount val="4"/>
                      <c:pt idx="0">
                        <c:v>24.56</c:v>
                      </c:pt>
                      <c:pt idx="1">
                        <c:v>4.1479999999999997</c:v>
                      </c:pt>
                      <c:pt idx="2" formatCode="_-[$$-409]* #,##0.00_ ;_-[$$-409]* \-#,##0.00\ ;_-[$$-409]* &quot;-&quot;??_ ;_-@_ ">
                        <c:v>134.12</c:v>
                      </c:pt>
                      <c:pt idx="3" formatCode="_-[$$-409]* #,##0.00_ ;_-[$$-409]* \-#,##0.00\ ;_-[$$-409]* &quot;-&quot;??_ ;_-@_ ">
                        <c:v>44.45</c:v>
                      </c:pt>
                    </c:numCache>
                  </c:numRef>
                </c:val>
                <c:extLst xmlns:c15="http://schemas.microsoft.com/office/drawing/2012/chart">
                  <c:ext xmlns:c16="http://schemas.microsoft.com/office/drawing/2014/chart" uri="{C3380CC4-5D6E-409C-BE32-E72D297353CC}">
                    <c16:uniqueId val="{00000037-2E3C-40A5-9BD0-7212427483EA}"/>
                  </c:ext>
                </c:extLst>
              </c15:ser>
            </c15:filteredPieSeries>
            <c15:filteredPieSeries>
              <c15:ser>
                <c:idx val="7"/>
                <c:order val="7"/>
                <c:tx>
                  <c:strRef>
                    <c:extLst xmlns:c15="http://schemas.microsoft.com/office/drawing/2012/chart">
                      <c:ext xmlns:c15="http://schemas.microsoft.com/office/drawing/2012/chart" uri="{02D57815-91ED-43cb-92C2-25804820EDAC}">
                        <c15:formulaRef>
                          <c15:sqref>'Cartera de Acciones'!$N$4</c15:sqref>
                        </c15:formulaRef>
                      </c:ext>
                    </c:extLst>
                    <c:strCache>
                      <c:ptCount val="1"/>
                      <c:pt idx="0">
                        <c:v>Valor Actual</c:v>
                      </c:pt>
                    </c:strCache>
                  </c:strRef>
                </c:tx>
                <c:dPt>
                  <c:idx val="0"/>
                  <c:bubble3D val="0"/>
                  <c:spPr>
                    <a:gradFill>
                      <a:gsLst>
                        <a:gs pos="100000">
                          <a:schemeClr val="accent1">
                            <a:lumMod val="60000"/>
                            <a:lumOff val="40000"/>
                          </a:schemeClr>
                        </a:gs>
                        <a:gs pos="0">
                          <a:schemeClr val="accent1"/>
                        </a:gs>
                      </a:gsLst>
                      <a:lin ang="5400000" scaled="0"/>
                    </a:gradFill>
                    <a:ln w="19050">
                      <a:solidFill>
                        <a:schemeClr val="lt1"/>
                      </a:solidFill>
                    </a:ln>
                    <a:effectLst/>
                  </c:spPr>
                  <c:extLst xmlns:c15="http://schemas.microsoft.com/office/drawing/2012/chart">
                    <c:ext xmlns:c16="http://schemas.microsoft.com/office/drawing/2014/chart" uri="{C3380CC4-5D6E-409C-BE32-E72D297353CC}">
                      <c16:uniqueId val="{00000039-2E3C-40A5-9BD0-7212427483EA}"/>
                    </c:ext>
                  </c:extLst>
                </c:dPt>
                <c:dPt>
                  <c:idx val="1"/>
                  <c:bubble3D val="0"/>
                  <c:spPr>
                    <a:gradFill>
                      <a:gsLst>
                        <a:gs pos="100000">
                          <a:schemeClr val="accent2">
                            <a:lumMod val="60000"/>
                            <a:lumOff val="40000"/>
                          </a:schemeClr>
                        </a:gs>
                        <a:gs pos="0">
                          <a:schemeClr val="accent2"/>
                        </a:gs>
                      </a:gsLst>
                      <a:lin ang="5400000" scaled="0"/>
                    </a:gradFill>
                    <a:ln w="19050">
                      <a:solidFill>
                        <a:schemeClr val="lt1"/>
                      </a:solidFill>
                    </a:ln>
                    <a:effectLst/>
                  </c:spPr>
                  <c:extLst xmlns:c15="http://schemas.microsoft.com/office/drawing/2012/chart">
                    <c:ext xmlns:c16="http://schemas.microsoft.com/office/drawing/2014/chart" uri="{C3380CC4-5D6E-409C-BE32-E72D297353CC}">
                      <c16:uniqueId val="{0000003B-2E3C-40A5-9BD0-7212427483EA}"/>
                    </c:ext>
                  </c:extLst>
                </c:dPt>
                <c:dPt>
                  <c:idx val="2"/>
                  <c:bubble3D val="0"/>
                  <c:spPr>
                    <a:gradFill>
                      <a:gsLst>
                        <a:gs pos="100000">
                          <a:schemeClr val="accent3">
                            <a:lumMod val="60000"/>
                            <a:lumOff val="40000"/>
                          </a:schemeClr>
                        </a:gs>
                        <a:gs pos="0">
                          <a:schemeClr val="accent3"/>
                        </a:gs>
                      </a:gsLst>
                      <a:lin ang="5400000" scaled="0"/>
                    </a:gradFill>
                    <a:ln w="19050">
                      <a:solidFill>
                        <a:schemeClr val="lt1"/>
                      </a:solidFill>
                    </a:ln>
                    <a:effectLst/>
                  </c:spPr>
                  <c:extLst xmlns:c15="http://schemas.microsoft.com/office/drawing/2012/chart">
                    <c:ext xmlns:c16="http://schemas.microsoft.com/office/drawing/2014/chart" uri="{C3380CC4-5D6E-409C-BE32-E72D297353CC}">
                      <c16:uniqueId val="{0000003D-2E3C-40A5-9BD0-7212427483EA}"/>
                    </c:ext>
                  </c:extLst>
                </c:dPt>
                <c:dPt>
                  <c:idx val="3"/>
                  <c:bubble3D val="0"/>
                  <c:spPr>
                    <a:gradFill>
                      <a:gsLst>
                        <a:gs pos="100000">
                          <a:schemeClr val="accent4">
                            <a:lumMod val="60000"/>
                            <a:lumOff val="40000"/>
                          </a:schemeClr>
                        </a:gs>
                        <a:gs pos="0">
                          <a:schemeClr val="accent4"/>
                        </a:gs>
                      </a:gsLst>
                      <a:lin ang="5400000" scaled="0"/>
                    </a:gradFill>
                    <a:ln w="19050">
                      <a:solidFill>
                        <a:schemeClr val="lt1"/>
                      </a:solidFill>
                    </a:ln>
                    <a:effectLst/>
                  </c:spPr>
                  <c:extLst xmlns:c15="http://schemas.microsoft.com/office/drawing/2012/chart">
                    <c:ext xmlns:c16="http://schemas.microsoft.com/office/drawing/2014/chart" uri="{C3380CC4-5D6E-409C-BE32-E72D297353CC}">
                      <c16:uniqueId val="{0000003F-2E3C-40A5-9BD0-7212427483EA}"/>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s-ES"/>
                    </a:p>
                  </c:txPr>
                  <c:dLblPos val="bestFit"/>
                  <c:showLegendKey val="0"/>
                  <c:showVal val="1"/>
                  <c:showCatName val="0"/>
                  <c:showSerName val="0"/>
                  <c:showPercent val="0"/>
                  <c:showBubbleSize val="0"/>
                  <c:showLeaderLines val="1"/>
                  <c:leaderLines>
                    <c:spPr>
                      <a:ln w="9525" cap="flat" cmpd="sng" algn="ctr">
                        <a:solidFill>
                          <a:schemeClr val="dk1">
                            <a:lumMod val="35000"/>
                            <a:lumOff val="65000"/>
                          </a:schemeClr>
                        </a:solidFill>
                        <a:round/>
                      </a:ln>
                      <a:effectLst/>
                    </c:spPr>
                  </c:leaderLines>
                  <c:extLst xmlns:c15="http://schemas.microsoft.com/office/drawing/2012/chart">
                    <c:ext xmlns:c15="http://schemas.microsoft.com/office/drawing/2012/chart" uri="{CE6537A1-D6FC-4f65-9D91-7224C49458BB}"/>
                  </c:extLst>
                </c:dLbls>
                <c:cat>
                  <c:strRef>
                    <c:extLst xmlns:c15="http://schemas.microsoft.com/office/drawing/2012/chart">
                      <c:ext xmlns:c15="http://schemas.microsoft.com/office/drawing/2012/chart" uri="{02D57815-91ED-43cb-92C2-25804820EDAC}">
                        <c15:formulaRef>
                          <c15:sqref>'Cartera de Acciones'!$B$5:$B$9</c15:sqref>
                        </c15:formulaRef>
                      </c:ext>
                    </c:extLst>
                    <c:strCache>
                      <c:ptCount val="4"/>
                      <c:pt idx="0">
                        <c:v>Industria de Diseño Textil, S.A. (BMEX:ITX)</c:v>
                      </c:pt>
                      <c:pt idx="1">
                        <c:v>Banco Bilbao Vizcaya Argentaria, S.A. (BMEX:BBVA)</c:v>
                      </c:pt>
                      <c:pt idx="2">
                        <c:v>3M COMPANY (XNYS:MMM)</c:v>
                      </c:pt>
                      <c:pt idx="3">
                        <c:v>VERIZON COMMUNICATIONS INC. (XNYS:VZ)</c:v>
                      </c:pt>
                    </c:strCache>
                  </c:strRef>
                </c:cat>
                <c:val>
                  <c:numRef>
                    <c:extLst xmlns:c15="http://schemas.microsoft.com/office/drawing/2012/chart">
                      <c:ext xmlns:c15="http://schemas.microsoft.com/office/drawing/2012/chart" uri="{02D57815-91ED-43cb-92C2-25804820EDAC}">
                        <c15:formulaRef>
                          <c15:sqref>'Cartera de Acciones'!$N$5:$N$9</c15:sqref>
                        </c15:formulaRef>
                      </c:ext>
                    </c:extLst>
                    <c:numCache>
                      <c:formatCode>_([$€-2]\ * #,##0.00_);_([$€-2]\ * \(#,##0.00\);_([$€-2]\ * "-"??_);_(@_)</c:formatCode>
                      <c:ptCount val="4"/>
                      <c:pt idx="0">
                        <c:v>2456</c:v>
                      </c:pt>
                      <c:pt idx="1">
                        <c:v>2074</c:v>
                      </c:pt>
                      <c:pt idx="2" formatCode="_-[$$-409]* #,##0.00_ ;_-[$$-409]* \-#,##0.00\ ;_-[$$-409]* &quot;-&quot;??_ ;_-@_ ">
                        <c:v>2414.16</c:v>
                      </c:pt>
                      <c:pt idx="3" formatCode="_-[$$-409]* #,##0.00_ ;_-[$$-409]* \-#,##0.00\ ;_-[$$-409]* &quot;-&quot;??_ ;_-@_ ">
                        <c:v>1778</c:v>
                      </c:pt>
                    </c:numCache>
                  </c:numRef>
                </c:val>
                <c:extLst xmlns:c15="http://schemas.microsoft.com/office/drawing/2012/chart">
                  <c:ext xmlns:c16="http://schemas.microsoft.com/office/drawing/2014/chart" uri="{C3380CC4-5D6E-409C-BE32-E72D297353CC}">
                    <c16:uniqueId val="{00000040-2E3C-40A5-9BD0-7212427483EA}"/>
                  </c:ext>
                </c:extLst>
              </c15:ser>
            </c15:filteredPieSeries>
            <c15:filteredPieSeries>
              <c15:ser>
                <c:idx val="9"/>
                <c:order val="9"/>
                <c:tx>
                  <c:strRef>
                    <c:extLst xmlns:c15="http://schemas.microsoft.com/office/drawing/2012/chart">
                      <c:ext xmlns:c15="http://schemas.microsoft.com/office/drawing/2012/chart" uri="{02D57815-91ED-43cb-92C2-25804820EDAC}">
                        <c15:formulaRef>
                          <c15:sqref>'Cartera de Acciones'!$P$4</c15:sqref>
                        </c15:formulaRef>
                      </c:ext>
                    </c:extLst>
                    <c:strCache>
                      <c:ptCount val="1"/>
                      <c:pt idx="0">
                        <c:v>Peso Actual</c:v>
                      </c:pt>
                    </c:strCache>
                  </c:strRef>
                </c:tx>
                <c:dPt>
                  <c:idx val="0"/>
                  <c:bubble3D val="0"/>
                  <c:spPr>
                    <a:gradFill>
                      <a:gsLst>
                        <a:gs pos="100000">
                          <a:schemeClr val="accent1">
                            <a:lumMod val="60000"/>
                            <a:lumOff val="40000"/>
                          </a:schemeClr>
                        </a:gs>
                        <a:gs pos="0">
                          <a:schemeClr val="accent1"/>
                        </a:gs>
                      </a:gsLst>
                      <a:lin ang="5400000" scaled="0"/>
                    </a:gradFill>
                    <a:ln w="19050">
                      <a:solidFill>
                        <a:schemeClr val="lt1"/>
                      </a:solidFill>
                    </a:ln>
                    <a:effectLst/>
                  </c:spPr>
                  <c:extLst xmlns:c15="http://schemas.microsoft.com/office/drawing/2012/chart">
                    <c:ext xmlns:c16="http://schemas.microsoft.com/office/drawing/2014/chart" uri="{C3380CC4-5D6E-409C-BE32-E72D297353CC}">
                      <c16:uniqueId val="{00000003-2E3C-40A5-9BD0-7212427483EA}"/>
                    </c:ext>
                  </c:extLst>
                </c:dPt>
                <c:dPt>
                  <c:idx val="1"/>
                  <c:bubble3D val="0"/>
                  <c:spPr>
                    <a:gradFill>
                      <a:gsLst>
                        <a:gs pos="100000">
                          <a:schemeClr val="accent2">
                            <a:lumMod val="60000"/>
                            <a:lumOff val="40000"/>
                          </a:schemeClr>
                        </a:gs>
                        <a:gs pos="0">
                          <a:schemeClr val="accent2"/>
                        </a:gs>
                      </a:gsLst>
                      <a:lin ang="5400000" scaled="0"/>
                    </a:gradFill>
                    <a:ln w="19050">
                      <a:solidFill>
                        <a:schemeClr val="lt1"/>
                      </a:solidFill>
                    </a:ln>
                    <a:effectLst/>
                  </c:spPr>
                  <c:extLst xmlns:c15="http://schemas.microsoft.com/office/drawing/2012/chart">
                    <c:ext xmlns:c16="http://schemas.microsoft.com/office/drawing/2014/chart" uri="{C3380CC4-5D6E-409C-BE32-E72D297353CC}">
                      <c16:uniqueId val="{00000005-2E3C-40A5-9BD0-7212427483EA}"/>
                    </c:ext>
                  </c:extLst>
                </c:dPt>
                <c:dPt>
                  <c:idx val="2"/>
                  <c:bubble3D val="0"/>
                  <c:spPr>
                    <a:gradFill>
                      <a:gsLst>
                        <a:gs pos="100000">
                          <a:schemeClr val="accent3">
                            <a:lumMod val="60000"/>
                            <a:lumOff val="40000"/>
                          </a:schemeClr>
                        </a:gs>
                        <a:gs pos="0">
                          <a:schemeClr val="accent3"/>
                        </a:gs>
                      </a:gsLst>
                      <a:lin ang="5400000" scaled="0"/>
                    </a:gradFill>
                    <a:ln w="19050">
                      <a:solidFill>
                        <a:schemeClr val="lt1"/>
                      </a:solidFill>
                    </a:ln>
                    <a:effectLst/>
                  </c:spPr>
                  <c:extLst xmlns:c15="http://schemas.microsoft.com/office/drawing/2012/chart">
                    <c:ext xmlns:c16="http://schemas.microsoft.com/office/drawing/2014/chart" uri="{C3380CC4-5D6E-409C-BE32-E72D297353CC}">
                      <c16:uniqueId val="{00000007-2E3C-40A5-9BD0-7212427483EA}"/>
                    </c:ext>
                  </c:extLst>
                </c:dPt>
                <c:dPt>
                  <c:idx val="3"/>
                  <c:bubble3D val="0"/>
                  <c:spPr>
                    <a:gradFill>
                      <a:gsLst>
                        <a:gs pos="100000">
                          <a:schemeClr val="accent4">
                            <a:lumMod val="60000"/>
                            <a:lumOff val="40000"/>
                          </a:schemeClr>
                        </a:gs>
                        <a:gs pos="0">
                          <a:schemeClr val="accent4"/>
                        </a:gs>
                      </a:gsLst>
                      <a:lin ang="5400000" scaled="0"/>
                    </a:gradFill>
                    <a:ln w="19050">
                      <a:solidFill>
                        <a:schemeClr val="lt1"/>
                      </a:solidFill>
                    </a:ln>
                    <a:effectLst/>
                  </c:spPr>
                  <c:extLst xmlns:c15="http://schemas.microsoft.com/office/drawing/2012/chart">
                    <c:ext xmlns:c16="http://schemas.microsoft.com/office/drawing/2014/chart" uri="{C3380CC4-5D6E-409C-BE32-E72D297353CC}">
                      <c16:uniqueId val="{00000009-2E3C-40A5-9BD0-7212427483EA}"/>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s-ES"/>
                    </a:p>
                  </c:txPr>
                  <c:dLblPos val="bestFit"/>
                  <c:showLegendKey val="0"/>
                  <c:showVal val="1"/>
                  <c:showCatName val="0"/>
                  <c:showSerName val="0"/>
                  <c:showPercent val="0"/>
                  <c:showBubbleSize val="0"/>
                  <c:showLeaderLines val="1"/>
                  <c:leaderLines>
                    <c:spPr>
                      <a:ln w="9525" cap="flat" cmpd="sng" algn="ctr">
                        <a:solidFill>
                          <a:schemeClr val="dk1">
                            <a:lumMod val="35000"/>
                            <a:lumOff val="65000"/>
                          </a:schemeClr>
                        </a:solidFill>
                        <a:round/>
                      </a:ln>
                      <a:effectLst/>
                    </c:spPr>
                  </c:leaderLines>
                  <c:extLst xmlns:c15="http://schemas.microsoft.com/office/drawing/2012/chart">
                    <c:ext xmlns:c15="http://schemas.microsoft.com/office/drawing/2012/chart" uri="{CE6537A1-D6FC-4f65-9D91-7224C49458BB}"/>
                  </c:extLst>
                </c:dLbls>
                <c:cat>
                  <c:strRef>
                    <c:extLst xmlns:c15="http://schemas.microsoft.com/office/drawing/2012/chart">
                      <c:ext xmlns:c15="http://schemas.microsoft.com/office/drawing/2012/chart" uri="{02D57815-91ED-43cb-92C2-25804820EDAC}">
                        <c15:formulaRef>
                          <c15:sqref>'Cartera de Acciones'!$B$5:$B$9</c15:sqref>
                        </c15:formulaRef>
                      </c:ext>
                    </c:extLst>
                    <c:strCache>
                      <c:ptCount val="4"/>
                      <c:pt idx="0">
                        <c:v>Industria de Diseño Textil, S.A. (BMEX:ITX)</c:v>
                      </c:pt>
                      <c:pt idx="1">
                        <c:v>Banco Bilbao Vizcaya Argentaria, S.A. (BMEX:BBVA)</c:v>
                      </c:pt>
                      <c:pt idx="2">
                        <c:v>3M COMPANY (XNYS:MMM)</c:v>
                      </c:pt>
                      <c:pt idx="3">
                        <c:v>VERIZON COMMUNICATIONS INC. (XNYS:VZ)</c:v>
                      </c:pt>
                    </c:strCache>
                  </c:strRef>
                </c:cat>
                <c:val>
                  <c:numRef>
                    <c:extLst xmlns:c15="http://schemas.microsoft.com/office/drawing/2012/chart">
                      <c:ext xmlns:c15="http://schemas.microsoft.com/office/drawing/2012/chart" uri="{02D57815-91ED-43cb-92C2-25804820EDAC}">
                        <c15:formulaRef>
                          <c15:sqref>'Cartera de Acciones'!$P$5:$P$9</c15:sqref>
                        </c15:formulaRef>
                      </c:ext>
                    </c:extLst>
                    <c:numCache>
                      <c:formatCode>0%</c:formatCode>
                      <c:ptCount val="4"/>
                      <c:pt idx="0">
                        <c:v>0.28445269235770493</c:v>
                      </c:pt>
                      <c:pt idx="1">
                        <c:v>0.24020964330206843</c:v>
                      </c:pt>
                      <c:pt idx="2">
                        <c:v>0.27373506157770727</c:v>
                      </c:pt>
                      <c:pt idx="3">
                        <c:v>0.20160260276251932</c:v>
                      </c:pt>
                    </c:numCache>
                  </c:numRef>
                </c:val>
                <c:extLst xmlns:c15="http://schemas.microsoft.com/office/drawing/2012/chart">
                  <c:ext xmlns:c16="http://schemas.microsoft.com/office/drawing/2014/chart" uri="{C3380CC4-5D6E-409C-BE32-E72D297353CC}">
                    <c16:uniqueId val="{0000000A-2E3C-40A5-9BD0-7212427483EA}"/>
                  </c:ext>
                </c:extLst>
              </c15:ser>
            </c15:filteredPieSeries>
            <c15:filteredPieSeries>
              <c15:ser>
                <c:idx val="10"/>
                <c:order val="10"/>
                <c:tx>
                  <c:strRef>
                    <c:extLst xmlns:c15="http://schemas.microsoft.com/office/drawing/2012/chart">
                      <c:ext xmlns:c15="http://schemas.microsoft.com/office/drawing/2012/chart" uri="{02D57815-91ED-43cb-92C2-25804820EDAC}">
                        <c15:formulaRef>
                          <c15:sqref>'Cartera de Acciones'!$Q$4</c15:sqref>
                        </c15:formulaRef>
                      </c:ext>
                    </c:extLst>
                    <c:strCache>
                      <c:ptCount val="1"/>
                      <c:pt idx="0">
                        <c:v>Valor Actual + Div €</c:v>
                      </c:pt>
                    </c:strCache>
                  </c:strRef>
                </c:tx>
                <c:dPt>
                  <c:idx val="0"/>
                  <c:bubble3D val="0"/>
                  <c:spPr>
                    <a:gradFill>
                      <a:gsLst>
                        <a:gs pos="100000">
                          <a:schemeClr val="accent1">
                            <a:lumMod val="60000"/>
                            <a:lumOff val="40000"/>
                          </a:schemeClr>
                        </a:gs>
                        <a:gs pos="0">
                          <a:schemeClr val="accent1"/>
                        </a:gs>
                      </a:gsLst>
                      <a:lin ang="5400000" scaled="0"/>
                    </a:gradFill>
                    <a:ln w="19050">
                      <a:solidFill>
                        <a:schemeClr val="lt1"/>
                      </a:solidFill>
                    </a:ln>
                    <a:effectLst/>
                  </c:spPr>
                  <c:extLst xmlns:c15="http://schemas.microsoft.com/office/drawing/2012/chart">
                    <c:ext xmlns:c16="http://schemas.microsoft.com/office/drawing/2014/chart" uri="{C3380CC4-5D6E-409C-BE32-E72D297353CC}">
                      <c16:uniqueId val="{0000004B-2E3C-40A5-9BD0-7212427483EA}"/>
                    </c:ext>
                  </c:extLst>
                </c:dPt>
                <c:dPt>
                  <c:idx val="1"/>
                  <c:bubble3D val="0"/>
                  <c:spPr>
                    <a:gradFill>
                      <a:gsLst>
                        <a:gs pos="100000">
                          <a:schemeClr val="accent2">
                            <a:lumMod val="60000"/>
                            <a:lumOff val="40000"/>
                          </a:schemeClr>
                        </a:gs>
                        <a:gs pos="0">
                          <a:schemeClr val="accent2"/>
                        </a:gs>
                      </a:gsLst>
                      <a:lin ang="5400000" scaled="0"/>
                    </a:gradFill>
                    <a:ln w="19050">
                      <a:solidFill>
                        <a:schemeClr val="lt1"/>
                      </a:solidFill>
                    </a:ln>
                    <a:effectLst/>
                  </c:spPr>
                  <c:extLst xmlns:c15="http://schemas.microsoft.com/office/drawing/2012/chart">
                    <c:ext xmlns:c16="http://schemas.microsoft.com/office/drawing/2014/chart" uri="{C3380CC4-5D6E-409C-BE32-E72D297353CC}">
                      <c16:uniqueId val="{0000004D-2E3C-40A5-9BD0-7212427483EA}"/>
                    </c:ext>
                  </c:extLst>
                </c:dPt>
                <c:dPt>
                  <c:idx val="2"/>
                  <c:bubble3D val="0"/>
                  <c:spPr>
                    <a:gradFill>
                      <a:gsLst>
                        <a:gs pos="100000">
                          <a:schemeClr val="accent3">
                            <a:lumMod val="60000"/>
                            <a:lumOff val="40000"/>
                          </a:schemeClr>
                        </a:gs>
                        <a:gs pos="0">
                          <a:schemeClr val="accent3"/>
                        </a:gs>
                      </a:gsLst>
                      <a:lin ang="5400000" scaled="0"/>
                    </a:gradFill>
                    <a:ln w="19050">
                      <a:solidFill>
                        <a:schemeClr val="lt1"/>
                      </a:solidFill>
                    </a:ln>
                    <a:effectLst/>
                  </c:spPr>
                  <c:extLst xmlns:c15="http://schemas.microsoft.com/office/drawing/2012/chart">
                    <c:ext xmlns:c16="http://schemas.microsoft.com/office/drawing/2014/chart" uri="{C3380CC4-5D6E-409C-BE32-E72D297353CC}">
                      <c16:uniqueId val="{0000004F-2E3C-40A5-9BD0-7212427483EA}"/>
                    </c:ext>
                  </c:extLst>
                </c:dPt>
                <c:dPt>
                  <c:idx val="3"/>
                  <c:bubble3D val="0"/>
                  <c:spPr>
                    <a:gradFill>
                      <a:gsLst>
                        <a:gs pos="100000">
                          <a:schemeClr val="accent4">
                            <a:lumMod val="60000"/>
                            <a:lumOff val="40000"/>
                          </a:schemeClr>
                        </a:gs>
                        <a:gs pos="0">
                          <a:schemeClr val="accent4"/>
                        </a:gs>
                      </a:gsLst>
                      <a:lin ang="5400000" scaled="0"/>
                    </a:gradFill>
                    <a:ln w="19050">
                      <a:solidFill>
                        <a:schemeClr val="lt1"/>
                      </a:solidFill>
                    </a:ln>
                    <a:effectLst/>
                  </c:spPr>
                  <c:extLst xmlns:c15="http://schemas.microsoft.com/office/drawing/2012/chart">
                    <c:ext xmlns:c16="http://schemas.microsoft.com/office/drawing/2014/chart" uri="{C3380CC4-5D6E-409C-BE32-E72D297353CC}">
                      <c16:uniqueId val="{00000051-2E3C-40A5-9BD0-7212427483EA}"/>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s-ES"/>
                    </a:p>
                  </c:txPr>
                  <c:dLblPos val="bestFit"/>
                  <c:showLegendKey val="0"/>
                  <c:showVal val="1"/>
                  <c:showCatName val="0"/>
                  <c:showSerName val="0"/>
                  <c:showPercent val="0"/>
                  <c:showBubbleSize val="0"/>
                  <c:showLeaderLines val="1"/>
                  <c:leaderLines>
                    <c:spPr>
                      <a:ln w="9525" cap="flat" cmpd="sng" algn="ctr">
                        <a:solidFill>
                          <a:schemeClr val="dk1">
                            <a:lumMod val="35000"/>
                            <a:lumOff val="65000"/>
                          </a:schemeClr>
                        </a:solidFill>
                        <a:round/>
                      </a:ln>
                      <a:effectLst/>
                    </c:spPr>
                  </c:leaderLines>
                  <c:extLst xmlns:c15="http://schemas.microsoft.com/office/drawing/2012/chart">
                    <c:ext xmlns:c15="http://schemas.microsoft.com/office/drawing/2012/chart" uri="{CE6537A1-D6FC-4f65-9D91-7224C49458BB}"/>
                  </c:extLst>
                </c:dLbls>
                <c:cat>
                  <c:strRef>
                    <c:extLst xmlns:c15="http://schemas.microsoft.com/office/drawing/2012/chart">
                      <c:ext xmlns:c15="http://schemas.microsoft.com/office/drawing/2012/chart" uri="{02D57815-91ED-43cb-92C2-25804820EDAC}">
                        <c15:formulaRef>
                          <c15:sqref>'Cartera de Acciones'!$B$5:$B$9</c15:sqref>
                        </c15:formulaRef>
                      </c:ext>
                    </c:extLst>
                    <c:strCache>
                      <c:ptCount val="4"/>
                      <c:pt idx="0">
                        <c:v>Industria de Diseño Textil, S.A. (BMEX:ITX)</c:v>
                      </c:pt>
                      <c:pt idx="1">
                        <c:v>Banco Bilbao Vizcaya Argentaria, S.A. (BMEX:BBVA)</c:v>
                      </c:pt>
                      <c:pt idx="2">
                        <c:v>3M COMPANY (XNYS:MMM)</c:v>
                      </c:pt>
                      <c:pt idx="3">
                        <c:v>VERIZON COMMUNICATIONS INC. (XNYS:VZ)</c:v>
                      </c:pt>
                    </c:strCache>
                  </c:strRef>
                </c:cat>
                <c:val>
                  <c:numRef>
                    <c:extLst xmlns:c15="http://schemas.microsoft.com/office/drawing/2012/chart">
                      <c:ext xmlns:c15="http://schemas.microsoft.com/office/drawing/2012/chart" uri="{02D57815-91ED-43cb-92C2-25804820EDAC}">
                        <c15:formulaRef>
                          <c15:sqref>'Cartera de Acciones'!$Q$5:$Q$9</c15:sqref>
                        </c15:formulaRef>
                      </c:ext>
                    </c:extLst>
                    <c:numCache>
                      <c:formatCode>_([$€-2]\ * #,##0.00_);_([$€-2]\ * \(#,##0.00\);_([$€-2]\ * "-"??_);_(@_)</c:formatCode>
                      <c:ptCount val="4"/>
                      <c:pt idx="0">
                        <c:v>2457.5</c:v>
                      </c:pt>
                      <c:pt idx="1">
                        <c:v>2074</c:v>
                      </c:pt>
                      <c:pt idx="2">
                        <c:v>2363.4626399999997</c:v>
                      </c:pt>
                      <c:pt idx="3">
                        <c:v>1740.662</c:v>
                      </c:pt>
                    </c:numCache>
                  </c:numRef>
                </c:val>
                <c:extLst xmlns:c15="http://schemas.microsoft.com/office/drawing/2012/chart">
                  <c:ext xmlns:c16="http://schemas.microsoft.com/office/drawing/2014/chart" uri="{C3380CC4-5D6E-409C-BE32-E72D297353CC}">
                    <c16:uniqueId val="{00000052-2E3C-40A5-9BD0-7212427483EA}"/>
                  </c:ext>
                </c:extLst>
              </c15:ser>
            </c15:filteredPieSeries>
            <c15:filteredPieSeries>
              <c15:ser>
                <c:idx val="11"/>
                <c:order val="11"/>
                <c:tx>
                  <c:strRef>
                    <c:extLst xmlns:c15="http://schemas.microsoft.com/office/drawing/2012/chart">
                      <c:ext xmlns:c15="http://schemas.microsoft.com/office/drawing/2012/chart" uri="{02D57815-91ED-43cb-92C2-25804820EDAC}">
                        <c15:formulaRef>
                          <c15:sqref>'Cartera de Acciones'!$R$4</c15:sqref>
                        </c15:formulaRef>
                      </c:ext>
                    </c:extLst>
                    <c:strCache>
                      <c:ptCount val="1"/>
                      <c:pt idx="0">
                        <c:v>Rentabilidad</c:v>
                      </c:pt>
                    </c:strCache>
                  </c:strRef>
                </c:tx>
                <c:dPt>
                  <c:idx val="0"/>
                  <c:bubble3D val="0"/>
                  <c:spPr>
                    <a:gradFill>
                      <a:gsLst>
                        <a:gs pos="100000">
                          <a:schemeClr val="accent1">
                            <a:lumMod val="60000"/>
                            <a:lumOff val="40000"/>
                          </a:schemeClr>
                        </a:gs>
                        <a:gs pos="0">
                          <a:schemeClr val="accent1"/>
                        </a:gs>
                      </a:gsLst>
                      <a:lin ang="5400000" scaled="0"/>
                    </a:gradFill>
                    <a:ln w="19050">
                      <a:solidFill>
                        <a:schemeClr val="lt1"/>
                      </a:solidFill>
                    </a:ln>
                    <a:effectLst/>
                  </c:spPr>
                  <c:extLst xmlns:c15="http://schemas.microsoft.com/office/drawing/2012/chart">
                    <c:ext xmlns:c16="http://schemas.microsoft.com/office/drawing/2014/chart" uri="{C3380CC4-5D6E-409C-BE32-E72D297353CC}">
                      <c16:uniqueId val="{00000054-2E3C-40A5-9BD0-7212427483EA}"/>
                    </c:ext>
                  </c:extLst>
                </c:dPt>
                <c:dPt>
                  <c:idx val="1"/>
                  <c:bubble3D val="0"/>
                  <c:spPr>
                    <a:gradFill>
                      <a:gsLst>
                        <a:gs pos="100000">
                          <a:schemeClr val="accent2">
                            <a:lumMod val="60000"/>
                            <a:lumOff val="40000"/>
                          </a:schemeClr>
                        </a:gs>
                        <a:gs pos="0">
                          <a:schemeClr val="accent2"/>
                        </a:gs>
                      </a:gsLst>
                      <a:lin ang="5400000" scaled="0"/>
                    </a:gradFill>
                    <a:ln w="19050">
                      <a:solidFill>
                        <a:schemeClr val="lt1"/>
                      </a:solidFill>
                    </a:ln>
                    <a:effectLst/>
                  </c:spPr>
                  <c:extLst xmlns:c15="http://schemas.microsoft.com/office/drawing/2012/chart">
                    <c:ext xmlns:c16="http://schemas.microsoft.com/office/drawing/2014/chart" uri="{C3380CC4-5D6E-409C-BE32-E72D297353CC}">
                      <c16:uniqueId val="{00000056-2E3C-40A5-9BD0-7212427483EA}"/>
                    </c:ext>
                  </c:extLst>
                </c:dPt>
                <c:dPt>
                  <c:idx val="2"/>
                  <c:bubble3D val="0"/>
                  <c:spPr>
                    <a:gradFill>
                      <a:gsLst>
                        <a:gs pos="100000">
                          <a:schemeClr val="accent3">
                            <a:lumMod val="60000"/>
                            <a:lumOff val="40000"/>
                          </a:schemeClr>
                        </a:gs>
                        <a:gs pos="0">
                          <a:schemeClr val="accent3"/>
                        </a:gs>
                      </a:gsLst>
                      <a:lin ang="5400000" scaled="0"/>
                    </a:gradFill>
                    <a:ln w="19050">
                      <a:solidFill>
                        <a:schemeClr val="lt1"/>
                      </a:solidFill>
                    </a:ln>
                    <a:effectLst/>
                  </c:spPr>
                  <c:extLst xmlns:c15="http://schemas.microsoft.com/office/drawing/2012/chart">
                    <c:ext xmlns:c16="http://schemas.microsoft.com/office/drawing/2014/chart" uri="{C3380CC4-5D6E-409C-BE32-E72D297353CC}">
                      <c16:uniqueId val="{00000058-2E3C-40A5-9BD0-7212427483EA}"/>
                    </c:ext>
                  </c:extLst>
                </c:dPt>
                <c:dPt>
                  <c:idx val="3"/>
                  <c:bubble3D val="0"/>
                  <c:spPr>
                    <a:gradFill>
                      <a:gsLst>
                        <a:gs pos="100000">
                          <a:schemeClr val="accent4">
                            <a:lumMod val="60000"/>
                            <a:lumOff val="40000"/>
                          </a:schemeClr>
                        </a:gs>
                        <a:gs pos="0">
                          <a:schemeClr val="accent4"/>
                        </a:gs>
                      </a:gsLst>
                      <a:lin ang="5400000" scaled="0"/>
                    </a:gradFill>
                    <a:ln w="19050">
                      <a:solidFill>
                        <a:schemeClr val="lt1"/>
                      </a:solidFill>
                    </a:ln>
                    <a:effectLst/>
                  </c:spPr>
                  <c:extLst xmlns:c15="http://schemas.microsoft.com/office/drawing/2012/chart">
                    <c:ext xmlns:c16="http://schemas.microsoft.com/office/drawing/2014/chart" uri="{C3380CC4-5D6E-409C-BE32-E72D297353CC}">
                      <c16:uniqueId val="{0000005A-2E3C-40A5-9BD0-7212427483EA}"/>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s-ES"/>
                    </a:p>
                  </c:txPr>
                  <c:dLblPos val="bestFit"/>
                  <c:showLegendKey val="0"/>
                  <c:showVal val="1"/>
                  <c:showCatName val="0"/>
                  <c:showSerName val="0"/>
                  <c:showPercent val="0"/>
                  <c:showBubbleSize val="0"/>
                  <c:showLeaderLines val="1"/>
                  <c:leaderLines>
                    <c:spPr>
                      <a:ln w="9525" cap="flat" cmpd="sng" algn="ctr">
                        <a:solidFill>
                          <a:schemeClr val="dk1">
                            <a:lumMod val="35000"/>
                            <a:lumOff val="65000"/>
                          </a:schemeClr>
                        </a:solidFill>
                        <a:round/>
                      </a:ln>
                      <a:effectLst/>
                    </c:spPr>
                  </c:leaderLines>
                  <c:extLst xmlns:c15="http://schemas.microsoft.com/office/drawing/2012/chart">
                    <c:ext xmlns:c15="http://schemas.microsoft.com/office/drawing/2012/chart" uri="{CE6537A1-D6FC-4f65-9D91-7224C49458BB}"/>
                  </c:extLst>
                </c:dLbls>
                <c:cat>
                  <c:strRef>
                    <c:extLst xmlns:c15="http://schemas.microsoft.com/office/drawing/2012/chart">
                      <c:ext xmlns:c15="http://schemas.microsoft.com/office/drawing/2012/chart" uri="{02D57815-91ED-43cb-92C2-25804820EDAC}">
                        <c15:formulaRef>
                          <c15:sqref>'Cartera de Acciones'!$B$5:$B$9</c15:sqref>
                        </c15:formulaRef>
                      </c:ext>
                    </c:extLst>
                    <c:strCache>
                      <c:ptCount val="4"/>
                      <c:pt idx="0">
                        <c:v>Industria de Diseño Textil, S.A. (BMEX:ITX)</c:v>
                      </c:pt>
                      <c:pt idx="1">
                        <c:v>Banco Bilbao Vizcaya Argentaria, S.A. (BMEX:BBVA)</c:v>
                      </c:pt>
                      <c:pt idx="2">
                        <c:v>3M COMPANY (XNYS:MMM)</c:v>
                      </c:pt>
                      <c:pt idx="3">
                        <c:v>VERIZON COMMUNICATIONS INC. (XNYS:VZ)</c:v>
                      </c:pt>
                    </c:strCache>
                  </c:strRef>
                </c:cat>
                <c:val>
                  <c:numRef>
                    <c:extLst xmlns:c15="http://schemas.microsoft.com/office/drawing/2012/chart">
                      <c:ext xmlns:c15="http://schemas.microsoft.com/office/drawing/2012/chart" uri="{02D57815-91ED-43cb-92C2-25804820EDAC}">
                        <c15:formulaRef>
                          <c15:sqref>'Cartera de Acciones'!$R$5:$R$9</c15:sqref>
                        </c15:formulaRef>
                      </c:ext>
                    </c:extLst>
                    <c:numCache>
                      <c:formatCode>0.00%</c:formatCode>
                      <c:ptCount val="4"/>
                      <c:pt idx="0">
                        <c:v>0.11704545454545455</c:v>
                      </c:pt>
                      <c:pt idx="1">
                        <c:v>-2.1698113207547168E-2</c:v>
                      </c:pt>
                      <c:pt idx="2">
                        <c:v>4.781249999999989E-2</c:v>
                      </c:pt>
                      <c:pt idx="3">
                        <c:v>-0.11099999999999988</c:v>
                      </c:pt>
                    </c:numCache>
                  </c:numRef>
                </c:val>
                <c:extLst xmlns:c15="http://schemas.microsoft.com/office/drawing/2012/chart">
                  <c:ext xmlns:c16="http://schemas.microsoft.com/office/drawing/2014/chart" uri="{C3380CC4-5D6E-409C-BE32-E72D297353CC}">
                    <c16:uniqueId val="{0000005B-2E3C-40A5-9BD0-7212427483EA}"/>
                  </c:ext>
                </c:extLst>
              </c15:ser>
            </c15:filteredPieSeries>
            <c15:filteredPieSeries>
              <c15:ser>
                <c:idx val="12"/>
                <c:order val="12"/>
                <c:tx>
                  <c:strRef>
                    <c:extLst xmlns:c15="http://schemas.microsoft.com/office/drawing/2012/chart">
                      <c:ext xmlns:c15="http://schemas.microsoft.com/office/drawing/2012/chart" uri="{02D57815-91ED-43cb-92C2-25804820EDAC}">
                        <c15:formulaRef>
                          <c15:sqref>'Cartera de Acciones'!$S$4</c15:sqref>
                        </c15:formulaRef>
                      </c:ext>
                    </c:extLst>
                    <c:strCache>
                      <c:ptCount val="1"/>
                      <c:pt idx="0">
                        <c:v>Rentabilidad sin Div</c:v>
                      </c:pt>
                    </c:strCache>
                  </c:strRef>
                </c:tx>
                <c:dPt>
                  <c:idx val="0"/>
                  <c:bubble3D val="0"/>
                  <c:spPr>
                    <a:gradFill>
                      <a:gsLst>
                        <a:gs pos="100000">
                          <a:schemeClr val="accent1">
                            <a:lumMod val="60000"/>
                            <a:lumOff val="40000"/>
                          </a:schemeClr>
                        </a:gs>
                        <a:gs pos="0">
                          <a:schemeClr val="accent1"/>
                        </a:gs>
                      </a:gsLst>
                      <a:lin ang="5400000" scaled="0"/>
                    </a:gradFill>
                    <a:ln w="19050">
                      <a:solidFill>
                        <a:schemeClr val="lt1"/>
                      </a:solidFill>
                    </a:ln>
                    <a:effectLst/>
                  </c:spPr>
                  <c:extLst xmlns:c15="http://schemas.microsoft.com/office/drawing/2012/chart">
                    <c:ext xmlns:c16="http://schemas.microsoft.com/office/drawing/2014/chart" uri="{C3380CC4-5D6E-409C-BE32-E72D297353CC}">
                      <c16:uniqueId val="{0000005D-2E3C-40A5-9BD0-7212427483EA}"/>
                    </c:ext>
                  </c:extLst>
                </c:dPt>
                <c:dPt>
                  <c:idx val="1"/>
                  <c:bubble3D val="0"/>
                  <c:spPr>
                    <a:gradFill>
                      <a:gsLst>
                        <a:gs pos="100000">
                          <a:schemeClr val="accent2">
                            <a:lumMod val="60000"/>
                            <a:lumOff val="40000"/>
                          </a:schemeClr>
                        </a:gs>
                        <a:gs pos="0">
                          <a:schemeClr val="accent2"/>
                        </a:gs>
                      </a:gsLst>
                      <a:lin ang="5400000" scaled="0"/>
                    </a:gradFill>
                    <a:ln w="19050">
                      <a:solidFill>
                        <a:schemeClr val="lt1"/>
                      </a:solidFill>
                    </a:ln>
                    <a:effectLst/>
                  </c:spPr>
                  <c:extLst xmlns:c15="http://schemas.microsoft.com/office/drawing/2012/chart">
                    <c:ext xmlns:c16="http://schemas.microsoft.com/office/drawing/2014/chart" uri="{C3380CC4-5D6E-409C-BE32-E72D297353CC}">
                      <c16:uniqueId val="{0000005F-2E3C-40A5-9BD0-7212427483EA}"/>
                    </c:ext>
                  </c:extLst>
                </c:dPt>
                <c:dPt>
                  <c:idx val="2"/>
                  <c:bubble3D val="0"/>
                  <c:spPr>
                    <a:gradFill>
                      <a:gsLst>
                        <a:gs pos="100000">
                          <a:schemeClr val="accent3">
                            <a:lumMod val="60000"/>
                            <a:lumOff val="40000"/>
                          </a:schemeClr>
                        </a:gs>
                        <a:gs pos="0">
                          <a:schemeClr val="accent3"/>
                        </a:gs>
                      </a:gsLst>
                      <a:lin ang="5400000" scaled="0"/>
                    </a:gradFill>
                    <a:ln w="19050">
                      <a:solidFill>
                        <a:schemeClr val="lt1"/>
                      </a:solidFill>
                    </a:ln>
                    <a:effectLst/>
                  </c:spPr>
                  <c:extLst xmlns:c15="http://schemas.microsoft.com/office/drawing/2012/chart">
                    <c:ext xmlns:c16="http://schemas.microsoft.com/office/drawing/2014/chart" uri="{C3380CC4-5D6E-409C-BE32-E72D297353CC}">
                      <c16:uniqueId val="{00000061-2E3C-40A5-9BD0-7212427483EA}"/>
                    </c:ext>
                  </c:extLst>
                </c:dPt>
                <c:dPt>
                  <c:idx val="3"/>
                  <c:bubble3D val="0"/>
                  <c:spPr>
                    <a:gradFill>
                      <a:gsLst>
                        <a:gs pos="100000">
                          <a:schemeClr val="accent4">
                            <a:lumMod val="60000"/>
                            <a:lumOff val="40000"/>
                          </a:schemeClr>
                        </a:gs>
                        <a:gs pos="0">
                          <a:schemeClr val="accent4"/>
                        </a:gs>
                      </a:gsLst>
                      <a:lin ang="5400000" scaled="0"/>
                    </a:gradFill>
                    <a:ln w="19050">
                      <a:solidFill>
                        <a:schemeClr val="lt1"/>
                      </a:solidFill>
                    </a:ln>
                    <a:effectLst/>
                  </c:spPr>
                  <c:extLst xmlns:c15="http://schemas.microsoft.com/office/drawing/2012/chart">
                    <c:ext xmlns:c16="http://schemas.microsoft.com/office/drawing/2014/chart" uri="{C3380CC4-5D6E-409C-BE32-E72D297353CC}">
                      <c16:uniqueId val="{00000063-2E3C-40A5-9BD0-7212427483EA}"/>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s-ES"/>
                    </a:p>
                  </c:txPr>
                  <c:dLblPos val="bestFit"/>
                  <c:showLegendKey val="0"/>
                  <c:showVal val="1"/>
                  <c:showCatName val="0"/>
                  <c:showSerName val="0"/>
                  <c:showPercent val="0"/>
                  <c:showBubbleSize val="0"/>
                  <c:showLeaderLines val="1"/>
                  <c:leaderLines>
                    <c:spPr>
                      <a:ln w="9525" cap="flat" cmpd="sng" algn="ctr">
                        <a:solidFill>
                          <a:schemeClr val="dk1">
                            <a:lumMod val="35000"/>
                            <a:lumOff val="65000"/>
                          </a:schemeClr>
                        </a:solidFill>
                        <a:round/>
                      </a:ln>
                      <a:effectLst/>
                    </c:spPr>
                  </c:leaderLines>
                  <c:extLst xmlns:c15="http://schemas.microsoft.com/office/drawing/2012/chart">
                    <c:ext xmlns:c15="http://schemas.microsoft.com/office/drawing/2012/chart" uri="{CE6537A1-D6FC-4f65-9D91-7224C49458BB}"/>
                  </c:extLst>
                </c:dLbls>
                <c:cat>
                  <c:strRef>
                    <c:extLst xmlns:c15="http://schemas.microsoft.com/office/drawing/2012/chart">
                      <c:ext xmlns:c15="http://schemas.microsoft.com/office/drawing/2012/chart" uri="{02D57815-91ED-43cb-92C2-25804820EDAC}">
                        <c15:formulaRef>
                          <c15:sqref>'Cartera de Acciones'!$B$5:$B$9</c15:sqref>
                        </c15:formulaRef>
                      </c:ext>
                    </c:extLst>
                    <c:strCache>
                      <c:ptCount val="4"/>
                      <c:pt idx="0">
                        <c:v>Industria de Diseño Textil, S.A. (BMEX:ITX)</c:v>
                      </c:pt>
                      <c:pt idx="1">
                        <c:v>Banco Bilbao Vizcaya Argentaria, S.A. (BMEX:BBVA)</c:v>
                      </c:pt>
                      <c:pt idx="2">
                        <c:v>3M COMPANY (XNYS:MMM)</c:v>
                      </c:pt>
                      <c:pt idx="3">
                        <c:v>VERIZON COMMUNICATIONS INC. (XNYS:VZ)</c:v>
                      </c:pt>
                    </c:strCache>
                  </c:strRef>
                </c:cat>
                <c:val>
                  <c:numRef>
                    <c:extLst xmlns:c15="http://schemas.microsoft.com/office/drawing/2012/chart">
                      <c:ext xmlns:c15="http://schemas.microsoft.com/office/drawing/2012/chart" uri="{02D57815-91ED-43cb-92C2-25804820EDAC}">
                        <c15:formulaRef>
                          <c15:sqref>'Cartera de Acciones'!$S$5:$S$9</c15:sqref>
                        </c15:formulaRef>
                      </c:ext>
                    </c:extLst>
                    <c:numCache>
                      <c:formatCode>0.00%</c:formatCode>
                      <c:ptCount val="4"/>
                      <c:pt idx="0">
                        <c:v>0.11636363636363636</c:v>
                      </c:pt>
                      <c:pt idx="1">
                        <c:v>-2.1698113207547168E-2</c:v>
                      </c:pt>
                      <c:pt idx="2">
                        <c:v>4.7812499999999938E-2</c:v>
                      </c:pt>
                      <c:pt idx="3">
                        <c:v>-0.111</c:v>
                      </c:pt>
                    </c:numCache>
                  </c:numRef>
                </c:val>
                <c:extLst xmlns:c15="http://schemas.microsoft.com/office/drawing/2012/chart">
                  <c:ext xmlns:c16="http://schemas.microsoft.com/office/drawing/2014/chart" uri="{C3380CC4-5D6E-409C-BE32-E72D297353CC}">
                    <c16:uniqueId val="{00000064-2E3C-40A5-9BD0-7212427483EA}"/>
                  </c:ext>
                </c:extLst>
              </c15:ser>
            </c15:filteredPieSeries>
          </c:ext>
        </c:extLst>
      </c:pieChart>
      <c:spPr>
        <a:noFill/>
        <a:ln>
          <a:noFill/>
        </a:ln>
        <a:effectLst/>
      </c:spPr>
    </c:plotArea>
    <c:legend>
      <c:legendPos val="r"/>
      <c:overlay val="0"/>
      <c:spPr>
        <a:solidFill>
          <a:schemeClr val="lt1">
            <a:alpha val="50000"/>
          </a:schemeClr>
        </a:solid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s-E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pattFill prst="dkDnDiag">
      <a:fgClr>
        <a:schemeClr val="lt1"/>
      </a:fgClr>
      <a:bgClr>
        <a:schemeClr val="dk1">
          <a:lumMod val="10000"/>
          <a:lumOff val="90000"/>
        </a:schemeClr>
      </a:bgClr>
    </a:pattFill>
    <a:ln w="9525" cap="flat" cmpd="sng" algn="ctr">
      <a:solidFill>
        <a:schemeClr val="dk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65000"/>
                  <a:lumOff val="35000"/>
                </a:schemeClr>
              </a:solidFill>
              <a:latin typeface="+mn-lt"/>
              <a:ea typeface="+mn-ea"/>
              <a:cs typeface="+mn-cs"/>
            </a:defRPr>
          </a:pPr>
          <a:endParaRPr lang="es-ES"/>
        </a:p>
      </c:txPr>
    </c:title>
    <c:autoTitleDeleted val="0"/>
    <c:plotArea>
      <c:layout/>
      <c:pieChart>
        <c:varyColors val="1"/>
        <c:ser>
          <c:idx val="11"/>
          <c:order val="11"/>
          <c:tx>
            <c:strRef>
              <c:f>'Cartera Indexada'!$N$5</c:f>
              <c:strCache>
                <c:ptCount val="1"/>
                <c:pt idx="0">
                  <c:v>Peso Actual</c:v>
                </c:pt>
              </c:strCache>
            </c:strRef>
          </c:tx>
          <c:dPt>
            <c:idx val="0"/>
            <c:bubble3D val="0"/>
            <c:spPr>
              <a:solidFill>
                <a:schemeClr val="accent1"/>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1-38AE-4E5A-B032-842704A2CA5E}"/>
              </c:ext>
            </c:extLst>
          </c:dPt>
          <c:dPt>
            <c:idx val="1"/>
            <c:bubble3D val="0"/>
            <c:spPr>
              <a:solidFill>
                <a:schemeClr val="accent2"/>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3-38AE-4E5A-B032-842704A2CA5E}"/>
              </c:ext>
            </c:extLst>
          </c:dPt>
          <c:dPt>
            <c:idx val="2"/>
            <c:bubble3D val="0"/>
            <c:spPr>
              <a:solidFill>
                <a:schemeClr val="accent3"/>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5-38AE-4E5A-B032-842704A2CA5E}"/>
              </c:ext>
            </c:extLst>
          </c:dPt>
          <c:dPt>
            <c:idx val="3"/>
            <c:bubble3D val="0"/>
            <c:spPr>
              <a:solidFill>
                <a:schemeClr val="accent4"/>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7-38AE-4E5A-B032-842704A2CA5E}"/>
              </c:ext>
            </c:extLst>
          </c:dPt>
          <c:dPt>
            <c:idx val="4"/>
            <c:bubble3D val="0"/>
            <c:spPr>
              <a:solidFill>
                <a:schemeClr val="accent5"/>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9-38AE-4E5A-B032-842704A2CA5E}"/>
              </c:ext>
            </c:extLst>
          </c:dPt>
          <c:dPt>
            <c:idx val="5"/>
            <c:bubble3D val="0"/>
            <c:spPr>
              <a:solidFill>
                <a:schemeClr val="accent6"/>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B-38AE-4E5A-B032-842704A2CA5E}"/>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s-ES"/>
              </a:p>
            </c:txPr>
            <c:dLblPos val="inEnd"/>
            <c:showLegendKey val="0"/>
            <c:showVal val="1"/>
            <c:showCatName val="0"/>
            <c:showSerName val="0"/>
            <c:showPercent val="0"/>
            <c:showBubbleSize val="0"/>
            <c:showLeaderLines val="1"/>
            <c:leaderLines>
              <c:spPr>
                <a:ln w="9525" cap="flat" cmpd="sng" algn="ctr">
                  <a:solidFill>
                    <a:schemeClr val="dk1">
                      <a:lumMod val="35000"/>
                      <a:lumOff val="65000"/>
                    </a:schemeClr>
                  </a:solidFill>
                  <a:round/>
                </a:ln>
                <a:effectLst/>
              </c:spPr>
            </c:leaderLines>
            <c:extLst>
              <c:ext xmlns:c15="http://schemas.microsoft.com/office/drawing/2012/chart" uri="{CE6537A1-D6FC-4f65-9D91-7224C49458BB}"/>
            </c:extLst>
          </c:dLbls>
          <c:cat>
            <c:strRef>
              <c:f>'Cartera Indexada'!$A$6:$A$11</c:f>
              <c:strCache>
                <c:ptCount val="6"/>
                <c:pt idx="0">
                  <c:v>Fidelity S&amp;P 500 Index Fund P-ACC-EUR</c:v>
                </c:pt>
                <c:pt idx="1">
                  <c:v>Vanguard European Stock Index Fund EUR Acc</c:v>
                </c:pt>
                <c:pt idx="2">
                  <c:v>iShares Emerging Markets Index Fund D Acc</c:v>
                </c:pt>
                <c:pt idx="3">
                  <c:v>iShares Pacific Index Fund D Acc</c:v>
                </c:pt>
                <c:pt idx="4">
                  <c:v>Vanguard Global Small-Cap Index Fund EUR Acc</c:v>
                </c:pt>
                <c:pt idx="5">
                  <c:v>Fidelity MSCI Japan Index Fund P-ACC-EUR</c:v>
                </c:pt>
              </c:strCache>
            </c:strRef>
          </c:cat>
          <c:val>
            <c:numRef>
              <c:f>'Cartera Indexada'!$N$6:$N$11</c:f>
              <c:numCache>
                <c:formatCode>0.00%</c:formatCode>
                <c:ptCount val="6"/>
                <c:pt idx="0">
                  <c:v>0.56032781886461325</c:v>
                </c:pt>
                <c:pt idx="1">
                  <c:v>0.14630146266676747</c:v>
                </c:pt>
                <c:pt idx="2">
                  <c:v>0.10184696117557827</c:v>
                </c:pt>
                <c:pt idx="3">
                  <c:v>2.9157804661894909E-2</c:v>
                </c:pt>
                <c:pt idx="4">
                  <c:v>0.11213740552077368</c:v>
                </c:pt>
                <c:pt idx="5">
                  <c:v>5.0228547110372466E-2</c:v>
                </c:pt>
              </c:numCache>
            </c:numRef>
          </c:val>
          <c:extLst>
            <c:ext xmlns:c16="http://schemas.microsoft.com/office/drawing/2014/chart" uri="{C3380CC4-5D6E-409C-BE32-E72D297353CC}">
              <c16:uniqueId val="{0000000C-38AE-4E5A-B032-842704A2CA5E}"/>
            </c:ext>
          </c:extLst>
        </c:ser>
        <c:dLbls>
          <c:dLblPos val="inEnd"/>
          <c:showLegendKey val="0"/>
          <c:showVal val="0"/>
          <c:showCatName val="0"/>
          <c:showSerName val="0"/>
          <c:showPercent val="1"/>
          <c:showBubbleSize val="0"/>
          <c:showLeaderLines val="1"/>
        </c:dLbls>
        <c:firstSliceAng val="0"/>
        <c:extLst>
          <c:ext xmlns:c15="http://schemas.microsoft.com/office/drawing/2012/chart" uri="{02D57815-91ED-43cb-92C2-25804820EDAC}">
            <c15:filteredPieSeries>
              <c15:ser>
                <c:idx val="0"/>
                <c:order val="0"/>
                <c:tx>
                  <c:strRef>
                    <c:extLst>
                      <c:ext uri="{02D57815-91ED-43cb-92C2-25804820EDAC}">
                        <c15:formulaRef>
                          <c15:sqref>'Cartera Indexada'!$C$5</c15:sqref>
                        </c15:formulaRef>
                      </c:ext>
                    </c:extLst>
                    <c:strCache>
                      <c:ptCount val="1"/>
                      <c:pt idx="0">
                        <c:v>TER</c:v>
                      </c:pt>
                    </c:strCache>
                  </c:strRef>
                </c:tx>
                <c:dPt>
                  <c:idx val="0"/>
                  <c:bubble3D val="0"/>
                  <c:spPr>
                    <a:solidFill>
                      <a:schemeClr val="accent1"/>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E-38AE-4E5A-B032-842704A2CA5E}"/>
                    </c:ext>
                  </c:extLst>
                </c:dPt>
                <c:dPt>
                  <c:idx val="1"/>
                  <c:bubble3D val="0"/>
                  <c:spPr>
                    <a:solidFill>
                      <a:schemeClr val="accent2"/>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10-38AE-4E5A-B032-842704A2CA5E}"/>
                    </c:ext>
                  </c:extLst>
                </c:dPt>
                <c:dPt>
                  <c:idx val="2"/>
                  <c:bubble3D val="0"/>
                  <c:spPr>
                    <a:solidFill>
                      <a:schemeClr val="accent3"/>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12-38AE-4E5A-B032-842704A2CA5E}"/>
                    </c:ext>
                  </c:extLst>
                </c:dPt>
                <c:dPt>
                  <c:idx val="3"/>
                  <c:bubble3D val="0"/>
                  <c:spPr>
                    <a:solidFill>
                      <a:schemeClr val="accent4"/>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14-38AE-4E5A-B032-842704A2CA5E}"/>
                    </c:ext>
                  </c:extLst>
                </c:dPt>
                <c:dPt>
                  <c:idx val="4"/>
                  <c:bubble3D val="0"/>
                  <c:spPr>
                    <a:solidFill>
                      <a:schemeClr val="accent5"/>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16-38AE-4E5A-B032-842704A2CA5E}"/>
                    </c:ext>
                  </c:extLst>
                </c:dPt>
                <c:dPt>
                  <c:idx val="5"/>
                  <c:bubble3D val="0"/>
                  <c:spPr>
                    <a:solidFill>
                      <a:schemeClr val="accent6"/>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18-38AE-4E5A-B032-842704A2CA5E}"/>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s-ES"/>
                    </a:p>
                  </c:txPr>
                  <c:dLblPos val="inEnd"/>
                  <c:showLegendKey val="0"/>
                  <c:showVal val="0"/>
                  <c:showCatName val="0"/>
                  <c:showSerName val="0"/>
                  <c:showPercent val="1"/>
                  <c:showBubbleSize val="0"/>
                  <c:showLeaderLines val="1"/>
                  <c:leaderLines>
                    <c:spPr>
                      <a:ln w="9525" cap="flat" cmpd="sng" algn="ctr">
                        <a:solidFill>
                          <a:schemeClr val="dk1">
                            <a:lumMod val="35000"/>
                            <a:lumOff val="65000"/>
                          </a:schemeClr>
                        </a:solidFill>
                        <a:round/>
                      </a:ln>
                      <a:effectLst/>
                    </c:spPr>
                  </c:leaderLines>
                  <c:extLst>
                    <c:ext uri="{CE6537A1-D6FC-4f65-9D91-7224C49458BB}"/>
                  </c:extLst>
                </c:dLbls>
                <c:cat>
                  <c:strRef>
                    <c:extLst>
                      <c:ext uri="{02D57815-91ED-43cb-92C2-25804820EDAC}">
                        <c15:formulaRef>
                          <c15:sqref>'Cartera Indexada'!$A$6:$A$11</c15:sqref>
                        </c15:formulaRef>
                      </c:ext>
                    </c:extLst>
                    <c:strCache>
                      <c:ptCount val="6"/>
                      <c:pt idx="0">
                        <c:v>Fidelity S&amp;P 500 Index Fund P-ACC-EUR</c:v>
                      </c:pt>
                      <c:pt idx="1">
                        <c:v>Vanguard European Stock Index Fund EUR Acc</c:v>
                      </c:pt>
                      <c:pt idx="2">
                        <c:v>iShares Emerging Markets Index Fund D Acc</c:v>
                      </c:pt>
                      <c:pt idx="3">
                        <c:v>iShares Pacific Index Fund D Acc</c:v>
                      </c:pt>
                      <c:pt idx="4">
                        <c:v>Vanguard Global Small-Cap Index Fund EUR Acc</c:v>
                      </c:pt>
                      <c:pt idx="5">
                        <c:v>Fidelity MSCI Japan Index Fund P-ACC-EUR</c:v>
                      </c:pt>
                    </c:strCache>
                  </c:strRef>
                </c:cat>
                <c:val>
                  <c:numRef>
                    <c:extLst>
                      <c:ext uri="{02D57815-91ED-43cb-92C2-25804820EDAC}">
                        <c15:formulaRef>
                          <c15:sqref>'Cartera Indexada'!$C$6:$C$11</c15:sqref>
                        </c15:formulaRef>
                      </c:ext>
                    </c:extLst>
                    <c:numCache>
                      <c:formatCode>0.00%</c:formatCode>
                      <c:ptCount val="6"/>
                      <c:pt idx="0">
                        <c:v>5.9999999999999995E-4</c:v>
                      </c:pt>
                      <c:pt idx="1">
                        <c:v>1.1999999999999999E-3</c:v>
                      </c:pt>
                      <c:pt idx="2">
                        <c:v>2E-3</c:v>
                      </c:pt>
                      <c:pt idx="3">
                        <c:v>1.5E-3</c:v>
                      </c:pt>
                      <c:pt idx="4">
                        <c:v>2.8999999999999998E-3</c:v>
                      </c:pt>
                      <c:pt idx="5">
                        <c:v>1E-3</c:v>
                      </c:pt>
                    </c:numCache>
                  </c:numRef>
                </c:val>
                <c:extLst>
                  <c:ext xmlns:c16="http://schemas.microsoft.com/office/drawing/2014/chart" uri="{C3380CC4-5D6E-409C-BE32-E72D297353CC}">
                    <c16:uniqueId val="{00000019-38AE-4E5A-B032-842704A2CA5E}"/>
                  </c:ext>
                </c:extLst>
              </c15:ser>
            </c15:filteredPieSeries>
            <c15:filteredPieSeries>
              <c15:ser>
                <c:idx val="1"/>
                <c:order val="1"/>
                <c:tx>
                  <c:strRef>
                    <c:extLst xmlns:c15="http://schemas.microsoft.com/office/drawing/2012/chart">
                      <c:ext xmlns:c15="http://schemas.microsoft.com/office/drawing/2012/chart" uri="{02D57815-91ED-43cb-92C2-25804820EDAC}">
                        <c15:formulaRef>
                          <c15:sqref>'Cartera Indexada'!$E$5</c15:sqref>
                        </c15:formulaRef>
                      </c:ext>
                    </c:extLst>
                    <c:strCache>
                      <c:ptCount val="1"/>
                      <c:pt idx="0">
                        <c:v>Cantidad</c:v>
                      </c:pt>
                    </c:strCache>
                  </c:strRef>
                </c:tx>
                <c:dPt>
                  <c:idx val="0"/>
                  <c:bubble3D val="0"/>
                  <c:spPr>
                    <a:solidFill>
                      <a:schemeClr val="accent1"/>
                    </a:solidFill>
                    <a:ln>
                      <a:noFill/>
                    </a:ln>
                    <a:effectLst>
                      <a:outerShdw blurRad="317500" algn="ctr" rotWithShape="0">
                        <a:prstClr val="black">
                          <a:alpha val="25000"/>
                        </a:prstClr>
                      </a:outerShdw>
                    </a:effectLst>
                  </c:spPr>
                  <c:extLst xmlns:c15="http://schemas.microsoft.com/office/drawing/2012/chart">
                    <c:ext xmlns:c16="http://schemas.microsoft.com/office/drawing/2014/chart" uri="{C3380CC4-5D6E-409C-BE32-E72D297353CC}">
                      <c16:uniqueId val="{0000001B-38AE-4E5A-B032-842704A2CA5E}"/>
                    </c:ext>
                  </c:extLst>
                </c:dPt>
                <c:dPt>
                  <c:idx val="1"/>
                  <c:bubble3D val="0"/>
                  <c:spPr>
                    <a:solidFill>
                      <a:schemeClr val="accent2"/>
                    </a:solidFill>
                    <a:ln>
                      <a:noFill/>
                    </a:ln>
                    <a:effectLst>
                      <a:outerShdw blurRad="317500" algn="ctr" rotWithShape="0">
                        <a:prstClr val="black">
                          <a:alpha val="25000"/>
                        </a:prstClr>
                      </a:outerShdw>
                    </a:effectLst>
                  </c:spPr>
                  <c:extLst xmlns:c15="http://schemas.microsoft.com/office/drawing/2012/chart">
                    <c:ext xmlns:c16="http://schemas.microsoft.com/office/drawing/2014/chart" uri="{C3380CC4-5D6E-409C-BE32-E72D297353CC}">
                      <c16:uniqueId val="{0000001D-38AE-4E5A-B032-842704A2CA5E}"/>
                    </c:ext>
                  </c:extLst>
                </c:dPt>
                <c:dPt>
                  <c:idx val="2"/>
                  <c:bubble3D val="0"/>
                  <c:spPr>
                    <a:solidFill>
                      <a:schemeClr val="accent3"/>
                    </a:solidFill>
                    <a:ln>
                      <a:noFill/>
                    </a:ln>
                    <a:effectLst>
                      <a:outerShdw blurRad="317500" algn="ctr" rotWithShape="0">
                        <a:prstClr val="black">
                          <a:alpha val="25000"/>
                        </a:prstClr>
                      </a:outerShdw>
                    </a:effectLst>
                  </c:spPr>
                  <c:extLst xmlns:c15="http://schemas.microsoft.com/office/drawing/2012/chart">
                    <c:ext xmlns:c16="http://schemas.microsoft.com/office/drawing/2014/chart" uri="{C3380CC4-5D6E-409C-BE32-E72D297353CC}">
                      <c16:uniqueId val="{0000001F-38AE-4E5A-B032-842704A2CA5E}"/>
                    </c:ext>
                  </c:extLst>
                </c:dPt>
                <c:dPt>
                  <c:idx val="3"/>
                  <c:bubble3D val="0"/>
                  <c:spPr>
                    <a:solidFill>
                      <a:schemeClr val="accent4"/>
                    </a:solidFill>
                    <a:ln>
                      <a:noFill/>
                    </a:ln>
                    <a:effectLst>
                      <a:outerShdw blurRad="317500" algn="ctr" rotWithShape="0">
                        <a:prstClr val="black">
                          <a:alpha val="25000"/>
                        </a:prstClr>
                      </a:outerShdw>
                    </a:effectLst>
                  </c:spPr>
                  <c:extLst xmlns:c15="http://schemas.microsoft.com/office/drawing/2012/chart">
                    <c:ext xmlns:c16="http://schemas.microsoft.com/office/drawing/2014/chart" uri="{C3380CC4-5D6E-409C-BE32-E72D297353CC}">
                      <c16:uniqueId val="{00000021-38AE-4E5A-B032-842704A2CA5E}"/>
                    </c:ext>
                  </c:extLst>
                </c:dPt>
                <c:dPt>
                  <c:idx val="4"/>
                  <c:bubble3D val="0"/>
                  <c:spPr>
                    <a:solidFill>
                      <a:schemeClr val="accent5"/>
                    </a:solidFill>
                    <a:ln>
                      <a:noFill/>
                    </a:ln>
                    <a:effectLst>
                      <a:outerShdw blurRad="317500" algn="ctr" rotWithShape="0">
                        <a:prstClr val="black">
                          <a:alpha val="25000"/>
                        </a:prstClr>
                      </a:outerShdw>
                    </a:effectLst>
                  </c:spPr>
                  <c:extLst xmlns:c15="http://schemas.microsoft.com/office/drawing/2012/chart">
                    <c:ext xmlns:c16="http://schemas.microsoft.com/office/drawing/2014/chart" uri="{C3380CC4-5D6E-409C-BE32-E72D297353CC}">
                      <c16:uniqueId val="{00000023-38AE-4E5A-B032-842704A2CA5E}"/>
                    </c:ext>
                  </c:extLst>
                </c:dPt>
                <c:dPt>
                  <c:idx val="5"/>
                  <c:bubble3D val="0"/>
                  <c:spPr>
                    <a:solidFill>
                      <a:schemeClr val="accent6"/>
                    </a:solidFill>
                    <a:ln>
                      <a:noFill/>
                    </a:ln>
                    <a:effectLst>
                      <a:outerShdw blurRad="317500" algn="ctr" rotWithShape="0">
                        <a:prstClr val="black">
                          <a:alpha val="25000"/>
                        </a:prstClr>
                      </a:outerShdw>
                    </a:effectLst>
                  </c:spPr>
                  <c:extLst xmlns:c15="http://schemas.microsoft.com/office/drawing/2012/chart">
                    <c:ext xmlns:c16="http://schemas.microsoft.com/office/drawing/2014/chart" uri="{C3380CC4-5D6E-409C-BE32-E72D297353CC}">
                      <c16:uniqueId val="{00000025-38AE-4E5A-B032-842704A2CA5E}"/>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s-ES"/>
                    </a:p>
                  </c:txPr>
                  <c:dLblPos val="inEnd"/>
                  <c:showLegendKey val="0"/>
                  <c:showVal val="0"/>
                  <c:showCatName val="0"/>
                  <c:showSerName val="0"/>
                  <c:showPercent val="1"/>
                  <c:showBubbleSize val="0"/>
                  <c:showLeaderLines val="1"/>
                  <c:leaderLines>
                    <c:spPr>
                      <a:ln w="9525" cap="flat" cmpd="sng" algn="ctr">
                        <a:solidFill>
                          <a:schemeClr val="dk1">
                            <a:lumMod val="35000"/>
                            <a:lumOff val="65000"/>
                          </a:schemeClr>
                        </a:solidFill>
                        <a:round/>
                      </a:ln>
                      <a:effectLst/>
                    </c:spPr>
                  </c:leaderLines>
                  <c:extLst xmlns:c15="http://schemas.microsoft.com/office/drawing/2012/chart">
                    <c:ext xmlns:c15="http://schemas.microsoft.com/office/drawing/2012/chart" uri="{CE6537A1-D6FC-4f65-9D91-7224C49458BB}"/>
                  </c:extLst>
                </c:dLbls>
                <c:cat>
                  <c:strRef>
                    <c:extLst xmlns:c15="http://schemas.microsoft.com/office/drawing/2012/chart">
                      <c:ext xmlns:c15="http://schemas.microsoft.com/office/drawing/2012/chart" uri="{02D57815-91ED-43cb-92C2-25804820EDAC}">
                        <c15:formulaRef>
                          <c15:sqref>'Cartera Indexada'!$A$6:$A$11</c15:sqref>
                        </c15:formulaRef>
                      </c:ext>
                    </c:extLst>
                    <c:strCache>
                      <c:ptCount val="6"/>
                      <c:pt idx="0">
                        <c:v>Fidelity S&amp;P 500 Index Fund P-ACC-EUR</c:v>
                      </c:pt>
                      <c:pt idx="1">
                        <c:v>Vanguard European Stock Index Fund EUR Acc</c:v>
                      </c:pt>
                      <c:pt idx="2">
                        <c:v>iShares Emerging Markets Index Fund D Acc</c:v>
                      </c:pt>
                      <c:pt idx="3">
                        <c:v>iShares Pacific Index Fund D Acc</c:v>
                      </c:pt>
                      <c:pt idx="4">
                        <c:v>Vanguard Global Small-Cap Index Fund EUR Acc</c:v>
                      </c:pt>
                      <c:pt idx="5">
                        <c:v>Fidelity MSCI Japan Index Fund P-ACC-EUR</c:v>
                      </c:pt>
                    </c:strCache>
                  </c:strRef>
                </c:cat>
                <c:val>
                  <c:numRef>
                    <c:extLst xmlns:c15="http://schemas.microsoft.com/office/drawing/2012/chart">
                      <c:ext xmlns:c15="http://schemas.microsoft.com/office/drawing/2012/chart" uri="{02D57815-91ED-43cb-92C2-25804820EDAC}">
                        <c15:formulaRef>
                          <c15:sqref>'Cartera Indexada'!$E$6:$E$11</c15:sqref>
                        </c15:formulaRef>
                      </c:ext>
                    </c:extLst>
                    <c:numCache>
                      <c:formatCode>0.00</c:formatCode>
                      <c:ptCount val="6"/>
                      <c:pt idx="0">
                        <c:v>32.592834109531474</c:v>
                      </c:pt>
                      <c:pt idx="1">
                        <c:v>3.1305972693413486</c:v>
                      </c:pt>
                      <c:pt idx="2">
                        <c:v>4.5733193198255471</c:v>
                      </c:pt>
                      <c:pt idx="3">
                        <c:v>1.172912165494181</c:v>
                      </c:pt>
                      <c:pt idx="4">
                        <c:v>0.21385326969022125</c:v>
                      </c:pt>
                      <c:pt idx="5">
                        <c:v>4.4375154141040607</c:v>
                      </c:pt>
                    </c:numCache>
                  </c:numRef>
                </c:val>
                <c:extLst xmlns:c15="http://schemas.microsoft.com/office/drawing/2012/chart">
                  <c:ext xmlns:c16="http://schemas.microsoft.com/office/drawing/2014/chart" uri="{C3380CC4-5D6E-409C-BE32-E72D297353CC}">
                    <c16:uniqueId val="{00000026-38AE-4E5A-B032-842704A2CA5E}"/>
                  </c:ext>
                </c:extLst>
              </c15:ser>
            </c15:filteredPieSeries>
            <c15:filteredPieSeries>
              <c15:ser>
                <c:idx val="2"/>
                <c:order val="2"/>
                <c:tx>
                  <c:strRef>
                    <c:extLst xmlns:c15="http://schemas.microsoft.com/office/drawing/2012/chart">
                      <c:ext xmlns:c15="http://schemas.microsoft.com/office/drawing/2012/chart" uri="{02D57815-91ED-43cb-92C2-25804820EDAC}">
                        <c15:formulaRef>
                          <c15:sqref>'Cartera Indexada'!$F$5</c15:sqref>
                        </c15:formulaRef>
                      </c:ext>
                    </c:extLst>
                    <c:strCache>
                      <c:ptCount val="1"/>
                      <c:pt idx="0">
                        <c:v>Precio Medio</c:v>
                      </c:pt>
                    </c:strCache>
                  </c:strRef>
                </c:tx>
                <c:dPt>
                  <c:idx val="0"/>
                  <c:bubble3D val="0"/>
                  <c:spPr>
                    <a:solidFill>
                      <a:schemeClr val="accent1"/>
                    </a:solidFill>
                    <a:ln>
                      <a:noFill/>
                    </a:ln>
                    <a:effectLst>
                      <a:outerShdw blurRad="317500" algn="ctr" rotWithShape="0">
                        <a:prstClr val="black">
                          <a:alpha val="25000"/>
                        </a:prstClr>
                      </a:outerShdw>
                    </a:effectLst>
                  </c:spPr>
                  <c:extLst xmlns:c15="http://schemas.microsoft.com/office/drawing/2012/chart">
                    <c:ext xmlns:c16="http://schemas.microsoft.com/office/drawing/2014/chart" uri="{C3380CC4-5D6E-409C-BE32-E72D297353CC}">
                      <c16:uniqueId val="{00000028-38AE-4E5A-B032-842704A2CA5E}"/>
                    </c:ext>
                  </c:extLst>
                </c:dPt>
                <c:dPt>
                  <c:idx val="1"/>
                  <c:bubble3D val="0"/>
                  <c:spPr>
                    <a:solidFill>
                      <a:schemeClr val="accent2"/>
                    </a:solidFill>
                    <a:ln>
                      <a:noFill/>
                    </a:ln>
                    <a:effectLst>
                      <a:outerShdw blurRad="317500" algn="ctr" rotWithShape="0">
                        <a:prstClr val="black">
                          <a:alpha val="25000"/>
                        </a:prstClr>
                      </a:outerShdw>
                    </a:effectLst>
                  </c:spPr>
                  <c:extLst xmlns:c15="http://schemas.microsoft.com/office/drawing/2012/chart">
                    <c:ext xmlns:c16="http://schemas.microsoft.com/office/drawing/2014/chart" uri="{C3380CC4-5D6E-409C-BE32-E72D297353CC}">
                      <c16:uniqueId val="{0000002A-38AE-4E5A-B032-842704A2CA5E}"/>
                    </c:ext>
                  </c:extLst>
                </c:dPt>
                <c:dPt>
                  <c:idx val="2"/>
                  <c:bubble3D val="0"/>
                  <c:spPr>
                    <a:solidFill>
                      <a:schemeClr val="accent3"/>
                    </a:solidFill>
                    <a:ln>
                      <a:noFill/>
                    </a:ln>
                    <a:effectLst>
                      <a:outerShdw blurRad="317500" algn="ctr" rotWithShape="0">
                        <a:prstClr val="black">
                          <a:alpha val="25000"/>
                        </a:prstClr>
                      </a:outerShdw>
                    </a:effectLst>
                  </c:spPr>
                  <c:extLst xmlns:c15="http://schemas.microsoft.com/office/drawing/2012/chart">
                    <c:ext xmlns:c16="http://schemas.microsoft.com/office/drawing/2014/chart" uri="{C3380CC4-5D6E-409C-BE32-E72D297353CC}">
                      <c16:uniqueId val="{0000002C-38AE-4E5A-B032-842704A2CA5E}"/>
                    </c:ext>
                  </c:extLst>
                </c:dPt>
                <c:dPt>
                  <c:idx val="3"/>
                  <c:bubble3D val="0"/>
                  <c:spPr>
                    <a:solidFill>
                      <a:schemeClr val="accent4"/>
                    </a:solidFill>
                    <a:ln>
                      <a:noFill/>
                    </a:ln>
                    <a:effectLst>
                      <a:outerShdw blurRad="317500" algn="ctr" rotWithShape="0">
                        <a:prstClr val="black">
                          <a:alpha val="25000"/>
                        </a:prstClr>
                      </a:outerShdw>
                    </a:effectLst>
                  </c:spPr>
                  <c:extLst xmlns:c15="http://schemas.microsoft.com/office/drawing/2012/chart">
                    <c:ext xmlns:c16="http://schemas.microsoft.com/office/drawing/2014/chart" uri="{C3380CC4-5D6E-409C-BE32-E72D297353CC}">
                      <c16:uniqueId val="{0000002E-38AE-4E5A-B032-842704A2CA5E}"/>
                    </c:ext>
                  </c:extLst>
                </c:dPt>
                <c:dPt>
                  <c:idx val="4"/>
                  <c:bubble3D val="0"/>
                  <c:spPr>
                    <a:solidFill>
                      <a:schemeClr val="accent5"/>
                    </a:solidFill>
                    <a:ln>
                      <a:noFill/>
                    </a:ln>
                    <a:effectLst>
                      <a:outerShdw blurRad="317500" algn="ctr" rotWithShape="0">
                        <a:prstClr val="black">
                          <a:alpha val="25000"/>
                        </a:prstClr>
                      </a:outerShdw>
                    </a:effectLst>
                  </c:spPr>
                  <c:extLst xmlns:c15="http://schemas.microsoft.com/office/drawing/2012/chart">
                    <c:ext xmlns:c16="http://schemas.microsoft.com/office/drawing/2014/chart" uri="{C3380CC4-5D6E-409C-BE32-E72D297353CC}">
                      <c16:uniqueId val="{00000030-38AE-4E5A-B032-842704A2CA5E}"/>
                    </c:ext>
                  </c:extLst>
                </c:dPt>
                <c:dPt>
                  <c:idx val="5"/>
                  <c:bubble3D val="0"/>
                  <c:spPr>
                    <a:solidFill>
                      <a:schemeClr val="accent6"/>
                    </a:solidFill>
                    <a:ln>
                      <a:noFill/>
                    </a:ln>
                    <a:effectLst>
                      <a:outerShdw blurRad="317500" algn="ctr" rotWithShape="0">
                        <a:prstClr val="black">
                          <a:alpha val="25000"/>
                        </a:prstClr>
                      </a:outerShdw>
                    </a:effectLst>
                  </c:spPr>
                  <c:extLst xmlns:c15="http://schemas.microsoft.com/office/drawing/2012/chart">
                    <c:ext xmlns:c16="http://schemas.microsoft.com/office/drawing/2014/chart" uri="{C3380CC4-5D6E-409C-BE32-E72D297353CC}">
                      <c16:uniqueId val="{00000032-38AE-4E5A-B032-842704A2CA5E}"/>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s-ES"/>
                    </a:p>
                  </c:txPr>
                  <c:dLblPos val="inEnd"/>
                  <c:showLegendKey val="0"/>
                  <c:showVal val="0"/>
                  <c:showCatName val="0"/>
                  <c:showSerName val="0"/>
                  <c:showPercent val="1"/>
                  <c:showBubbleSize val="0"/>
                  <c:showLeaderLines val="1"/>
                  <c:leaderLines>
                    <c:spPr>
                      <a:ln w="9525" cap="flat" cmpd="sng" algn="ctr">
                        <a:solidFill>
                          <a:schemeClr val="dk1">
                            <a:lumMod val="35000"/>
                            <a:lumOff val="65000"/>
                          </a:schemeClr>
                        </a:solidFill>
                        <a:round/>
                      </a:ln>
                      <a:effectLst/>
                    </c:spPr>
                  </c:leaderLines>
                  <c:extLst xmlns:c15="http://schemas.microsoft.com/office/drawing/2012/chart">
                    <c:ext xmlns:c15="http://schemas.microsoft.com/office/drawing/2012/chart" uri="{CE6537A1-D6FC-4f65-9D91-7224C49458BB}"/>
                  </c:extLst>
                </c:dLbls>
                <c:cat>
                  <c:strRef>
                    <c:extLst xmlns:c15="http://schemas.microsoft.com/office/drawing/2012/chart">
                      <c:ext xmlns:c15="http://schemas.microsoft.com/office/drawing/2012/chart" uri="{02D57815-91ED-43cb-92C2-25804820EDAC}">
                        <c15:formulaRef>
                          <c15:sqref>'Cartera Indexada'!$A$6:$A$11</c15:sqref>
                        </c15:formulaRef>
                      </c:ext>
                    </c:extLst>
                    <c:strCache>
                      <c:ptCount val="6"/>
                      <c:pt idx="0">
                        <c:v>Fidelity S&amp;P 500 Index Fund P-ACC-EUR</c:v>
                      </c:pt>
                      <c:pt idx="1">
                        <c:v>Vanguard European Stock Index Fund EUR Acc</c:v>
                      </c:pt>
                      <c:pt idx="2">
                        <c:v>iShares Emerging Markets Index Fund D Acc</c:v>
                      </c:pt>
                      <c:pt idx="3">
                        <c:v>iShares Pacific Index Fund D Acc</c:v>
                      </c:pt>
                      <c:pt idx="4">
                        <c:v>Vanguard Global Small-Cap Index Fund EUR Acc</c:v>
                      </c:pt>
                      <c:pt idx="5">
                        <c:v>Fidelity MSCI Japan Index Fund P-ACC-EUR</c:v>
                      </c:pt>
                    </c:strCache>
                  </c:strRef>
                </c:cat>
                <c:val>
                  <c:numRef>
                    <c:extLst xmlns:c15="http://schemas.microsoft.com/office/drawing/2012/chart">
                      <c:ext xmlns:c15="http://schemas.microsoft.com/office/drawing/2012/chart" uri="{02D57815-91ED-43cb-92C2-25804820EDAC}">
                        <c15:formulaRef>
                          <c15:sqref>'Cartera Indexada'!$F$6:$F$11</c15:sqref>
                        </c15:formulaRef>
                      </c:ext>
                    </c:extLst>
                    <c:numCache>
                      <c:formatCode>"€"#,##0.00_);[Red]\("€"#,##0.00\)</c:formatCode>
                      <c:ptCount val="6"/>
                      <c:pt idx="0">
                        <c:v>8.5549999999999997</c:v>
                      </c:pt>
                      <c:pt idx="1">
                        <c:v>23.5916</c:v>
                      </c:pt>
                      <c:pt idx="2">
                        <c:v>11.438000000000001</c:v>
                      </c:pt>
                      <c:pt idx="3">
                        <c:v>12.468999999999999</c:v>
                      </c:pt>
                      <c:pt idx="4">
                        <c:v>259.23849999999999</c:v>
                      </c:pt>
                      <c:pt idx="5">
                        <c:v>5.62</c:v>
                      </c:pt>
                    </c:numCache>
                  </c:numRef>
                </c:val>
                <c:extLst xmlns:c15="http://schemas.microsoft.com/office/drawing/2012/chart">
                  <c:ext xmlns:c16="http://schemas.microsoft.com/office/drawing/2014/chart" uri="{C3380CC4-5D6E-409C-BE32-E72D297353CC}">
                    <c16:uniqueId val="{00000033-38AE-4E5A-B032-842704A2CA5E}"/>
                  </c:ext>
                </c:extLst>
              </c15:ser>
            </c15:filteredPieSeries>
            <c15:filteredPieSeries>
              <c15:ser>
                <c:idx val="3"/>
                <c:order val="3"/>
                <c:tx>
                  <c:strRef>
                    <c:extLst xmlns:c15="http://schemas.microsoft.com/office/drawing/2012/chart">
                      <c:ext xmlns:c15="http://schemas.microsoft.com/office/drawing/2012/chart" uri="{02D57815-91ED-43cb-92C2-25804820EDAC}">
                        <c15:formulaRef>
                          <c15:sqref>'Cartera Indexada'!$G$5</c15:sqref>
                        </c15:formulaRef>
                      </c:ext>
                    </c:extLst>
                    <c:strCache>
                      <c:ptCount val="1"/>
                      <c:pt idx="0">
                        <c:v>Valor</c:v>
                      </c:pt>
                    </c:strCache>
                  </c:strRef>
                </c:tx>
                <c:dPt>
                  <c:idx val="0"/>
                  <c:bubble3D val="0"/>
                  <c:spPr>
                    <a:solidFill>
                      <a:schemeClr val="accent1"/>
                    </a:solidFill>
                    <a:ln>
                      <a:noFill/>
                    </a:ln>
                    <a:effectLst>
                      <a:outerShdw blurRad="317500" algn="ctr" rotWithShape="0">
                        <a:prstClr val="black">
                          <a:alpha val="25000"/>
                        </a:prstClr>
                      </a:outerShdw>
                    </a:effectLst>
                  </c:spPr>
                  <c:extLst xmlns:c15="http://schemas.microsoft.com/office/drawing/2012/chart">
                    <c:ext xmlns:c16="http://schemas.microsoft.com/office/drawing/2014/chart" uri="{C3380CC4-5D6E-409C-BE32-E72D297353CC}">
                      <c16:uniqueId val="{00000035-38AE-4E5A-B032-842704A2CA5E}"/>
                    </c:ext>
                  </c:extLst>
                </c:dPt>
                <c:dPt>
                  <c:idx val="1"/>
                  <c:bubble3D val="0"/>
                  <c:spPr>
                    <a:solidFill>
                      <a:schemeClr val="accent2"/>
                    </a:solidFill>
                    <a:ln>
                      <a:noFill/>
                    </a:ln>
                    <a:effectLst>
                      <a:outerShdw blurRad="317500" algn="ctr" rotWithShape="0">
                        <a:prstClr val="black">
                          <a:alpha val="25000"/>
                        </a:prstClr>
                      </a:outerShdw>
                    </a:effectLst>
                  </c:spPr>
                  <c:extLst xmlns:c15="http://schemas.microsoft.com/office/drawing/2012/chart">
                    <c:ext xmlns:c16="http://schemas.microsoft.com/office/drawing/2014/chart" uri="{C3380CC4-5D6E-409C-BE32-E72D297353CC}">
                      <c16:uniqueId val="{00000037-38AE-4E5A-B032-842704A2CA5E}"/>
                    </c:ext>
                  </c:extLst>
                </c:dPt>
                <c:dPt>
                  <c:idx val="2"/>
                  <c:bubble3D val="0"/>
                  <c:spPr>
                    <a:solidFill>
                      <a:schemeClr val="accent3"/>
                    </a:solidFill>
                    <a:ln>
                      <a:noFill/>
                    </a:ln>
                    <a:effectLst>
                      <a:outerShdw blurRad="317500" algn="ctr" rotWithShape="0">
                        <a:prstClr val="black">
                          <a:alpha val="25000"/>
                        </a:prstClr>
                      </a:outerShdw>
                    </a:effectLst>
                  </c:spPr>
                  <c:extLst xmlns:c15="http://schemas.microsoft.com/office/drawing/2012/chart">
                    <c:ext xmlns:c16="http://schemas.microsoft.com/office/drawing/2014/chart" uri="{C3380CC4-5D6E-409C-BE32-E72D297353CC}">
                      <c16:uniqueId val="{00000039-38AE-4E5A-B032-842704A2CA5E}"/>
                    </c:ext>
                  </c:extLst>
                </c:dPt>
                <c:dPt>
                  <c:idx val="3"/>
                  <c:bubble3D val="0"/>
                  <c:spPr>
                    <a:solidFill>
                      <a:schemeClr val="accent4"/>
                    </a:solidFill>
                    <a:ln>
                      <a:noFill/>
                    </a:ln>
                    <a:effectLst>
                      <a:outerShdw blurRad="317500" algn="ctr" rotWithShape="0">
                        <a:prstClr val="black">
                          <a:alpha val="25000"/>
                        </a:prstClr>
                      </a:outerShdw>
                    </a:effectLst>
                  </c:spPr>
                  <c:extLst xmlns:c15="http://schemas.microsoft.com/office/drawing/2012/chart">
                    <c:ext xmlns:c16="http://schemas.microsoft.com/office/drawing/2014/chart" uri="{C3380CC4-5D6E-409C-BE32-E72D297353CC}">
                      <c16:uniqueId val="{0000003B-38AE-4E5A-B032-842704A2CA5E}"/>
                    </c:ext>
                  </c:extLst>
                </c:dPt>
                <c:dPt>
                  <c:idx val="4"/>
                  <c:bubble3D val="0"/>
                  <c:spPr>
                    <a:solidFill>
                      <a:schemeClr val="accent5"/>
                    </a:solidFill>
                    <a:ln>
                      <a:noFill/>
                    </a:ln>
                    <a:effectLst>
                      <a:outerShdw blurRad="317500" algn="ctr" rotWithShape="0">
                        <a:prstClr val="black">
                          <a:alpha val="25000"/>
                        </a:prstClr>
                      </a:outerShdw>
                    </a:effectLst>
                  </c:spPr>
                  <c:extLst xmlns:c15="http://schemas.microsoft.com/office/drawing/2012/chart">
                    <c:ext xmlns:c16="http://schemas.microsoft.com/office/drawing/2014/chart" uri="{C3380CC4-5D6E-409C-BE32-E72D297353CC}">
                      <c16:uniqueId val="{0000003D-38AE-4E5A-B032-842704A2CA5E}"/>
                    </c:ext>
                  </c:extLst>
                </c:dPt>
                <c:dPt>
                  <c:idx val="5"/>
                  <c:bubble3D val="0"/>
                  <c:spPr>
                    <a:solidFill>
                      <a:schemeClr val="accent6"/>
                    </a:solidFill>
                    <a:ln>
                      <a:noFill/>
                    </a:ln>
                    <a:effectLst>
                      <a:outerShdw blurRad="317500" algn="ctr" rotWithShape="0">
                        <a:prstClr val="black">
                          <a:alpha val="25000"/>
                        </a:prstClr>
                      </a:outerShdw>
                    </a:effectLst>
                  </c:spPr>
                  <c:extLst xmlns:c15="http://schemas.microsoft.com/office/drawing/2012/chart">
                    <c:ext xmlns:c16="http://schemas.microsoft.com/office/drawing/2014/chart" uri="{C3380CC4-5D6E-409C-BE32-E72D297353CC}">
                      <c16:uniqueId val="{0000003F-38AE-4E5A-B032-842704A2CA5E}"/>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s-ES"/>
                    </a:p>
                  </c:txPr>
                  <c:dLblPos val="inEnd"/>
                  <c:showLegendKey val="0"/>
                  <c:showVal val="0"/>
                  <c:showCatName val="0"/>
                  <c:showSerName val="0"/>
                  <c:showPercent val="1"/>
                  <c:showBubbleSize val="0"/>
                  <c:showLeaderLines val="1"/>
                  <c:leaderLines>
                    <c:spPr>
                      <a:ln w="9525" cap="flat" cmpd="sng" algn="ctr">
                        <a:solidFill>
                          <a:schemeClr val="dk1">
                            <a:lumMod val="35000"/>
                            <a:lumOff val="65000"/>
                          </a:schemeClr>
                        </a:solidFill>
                        <a:round/>
                      </a:ln>
                      <a:effectLst/>
                    </c:spPr>
                  </c:leaderLines>
                  <c:extLst xmlns:c15="http://schemas.microsoft.com/office/drawing/2012/chart">
                    <c:ext xmlns:c15="http://schemas.microsoft.com/office/drawing/2012/chart" uri="{CE6537A1-D6FC-4f65-9D91-7224C49458BB}"/>
                  </c:extLst>
                </c:dLbls>
                <c:cat>
                  <c:strRef>
                    <c:extLst xmlns:c15="http://schemas.microsoft.com/office/drawing/2012/chart">
                      <c:ext xmlns:c15="http://schemas.microsoft.com/office/drawing/2012/chart" uri="{02D57815-91ED-43cb-92C2-25804820EDAC}">
                        <c15:formulaRef>
                          <c15:sqref>'Cartera Indexada'!$A$6:$A$11</c15:sqref>
                        </c15:formulaRef>
                      </c:ext>
                    </c:extLst>
                    <c:strCache>
                      <c:ptCount val="6"/>
                      <c:pt idx="0">
                        <c:v>Fidelity S&amp;P 500 Index Fund P-ACC-EUR</c:v>
                      </c:pt>
                      <c:pt idx="1">
                        <c:v>Vanguard European Stock Index Fund EUR Acc</c:v>
                      </c:pt>
                      <c:pt idx="2">
                        <c:v>iShares Emerging Markets Index Fund D Acc</c:v>
                      </c:pt>
                      <c:pt idx="3">
                        <c:v>iShares Pacific Index Fund D Acc</c:v>
                      </c:pt>
                      <c:pt idx="4">
                        <c:v>Vanguard Global Small-Cap Index Fund EUR Acc</c:v>
                      </c:pt>
                      <c:pt idx="5">
                        <c:v>Fidelity MSCI Japan Index Fund P-ACC-EUR</c:v>
                      </c:pt>
                    </c:strCache>
                  </c:strRef>
                </c:cat>
                <c:val>
                  <c:numRef>
                    <c:extLst xmlns:c15="http://schemas.microsoft.com/office/drawing/2012/chart">
                      <c:ext xmlns:c15="http://schemas.microsoft.com/office/drawing/2012/chart" uri="{02D57815-91ED-43cb-92C2-25804820EDAC}">
                        <c15:formulaRef>
                          <c15:sqref>'Cartera Indexada'!$G$6:$G$11</c15:sqref>
                        </c15:formulaRef>
                      </c:ext>
                    </c:extLst>
                    <c:numCache>
                      <c:formatCode>"€"#,##0.00_);[Red]\("€"#,##0.00\)</c:formatCode>
                      <c:ptCount val="6"/>
                      <c:pt idx="0">
                        <c:v>278.83169580704174</c:v>
                      </c:pt>
                      <c:pt idx="1">
                        <c:v>73.855798539393362</c:v>
                      </c:pt>
                      <c:pt idx="2">
                        <c:v>52.309626380164609</c:v>
                      </c:pt>
                      <c:pt idx="3">
                        <c:v>14.625041791546941</c:v>
                      </c:pt>
                      <c:pt idx="4">
                        <c:v>55.439000854588421</c:v>
                      </c:pt>
                      <c:pt idx="5">
                        <c:v>24.93883662726482</c:v>
                      </c:pt>
                    </c:numCache>
                  </c:numRef>
                </c:val>
                <c:extLst xmlns:c15="http://schemas.microsoft.com/office/drawing/2012/chart">
                  <c:ext xmlns:c16="http://schemas.microsoft.com/office/drawing/2014/chart" uri="{C3380CC4-5D6E-409C-BE32-E72D297353CC}">
                    <c16:uniqueId val="{00000040-38AE-4E5A-B032-842704A2CA5E}"/>
                  </c:ext>
                </c:extLst>
              </c15:ser>
            </c15:filteredPieSeries>
            <c15:filteredPieSeries>
              <c15:ser>
                <c:idx val="4"/>
                <c:order val="4"/>
                <c:tx>
                  <c:strRef>
                    <c:extLst xmlns:c15="http://schemas.microsoft.com/office/drawing/2012/chart">
                      <c:ext xmlns:c15="http://schemas.microsoft.com/office/drawing/2012/chart" uri="{02D57815-91ED-43cb-92C2-25804820EDAC}">
                        <c15:formulaRef>
                          <c15:sqref>'Cartera Indexada'!$D$5</c15:sqref>
                        </c15:formulaRef>
                      </c:ext>
                    </c:extLst>
                    <c:strCache>
                      <c:ptCount val="1"/>
                      <c:pt idx="0">
                        <c:v>Moneda</c:v>
                      </c:pt>
                    </c:strCache>
                  </c:strRef>
                </c:tx>
                <c:dPt>
                  <c:idx val="0"/>
                  <c:bubble3D val="0"/>
                  <c:spPr>
                    <a:solidFill>
                      <a:schemeClr val="accent1"/>
                    </a:solidFill>
                    <a:ln>
                      <a:noFill/>
                    </a:ln>
                    <a:effectLst>
                      <a:outerShdw blurRad="317500" algn="ctr" rotWithShape="0">
                        <a:prstClr val="black">
                          <a:alpha val="25000"/>
                        </a:prstClr>
                      </a:outerShdw>
                    </a:effectLst>
                  </c:spPr>
                  <c:extLst xmlns:c15="http://schemas.microsoft.com/office/drawing/2012/chart">
                    <c:ext xmlns:c16="http://schemas.microsoft.com/office/drawing/2014/chart" uri="{C3380CC4-5D6E-409C-BE32-E72D297353CC}">
                      <c16:uniqueId val="{00000042-38AE-4E5A-B032-842704A2CA5E}"/>
                    </c:ext>
                  </c:extLst>
                </c:dPt>
                <c:dPt>
                  <c:idx val="1"/>
                  <c:bubble3D val="0"/>
                  <c:spPr>
                    <a:solidFill>
                      <a:schemeClr val="accent2"/>
                    </a:solidFill>
                    <a:ln>
                      <a:noFill/>
                    </a:ln>
                    <a:effectLst>
                      <a:outerShdw blurRad="317500" algn="ctr" rotWithShape="0">
                        <a:prstClr val="black">
                          <a:alpha val="25000"/>
                        </a:prstClr>
                      </a:outerShdw>
                    </a:effectLst>
                  </c:spPr>
                  <c:extLst xmlns:c15="http://schemas.microsoft.com/office/drawing/2012/chart">
                    <c:ext xmlns:c16="http://schemas.microsoft.com/office/drawing/2014/chart" uri="{C3380CC4-5D6E-409C-BE32-E72D297353CC}">
                      <c16:uniqueId val="{00000044-38AE-4E5A-B032-842704A2CA5E}"/>
                    </c:ext>
                  </c:extLst>
                </c:dPt>
                <c:dPt>
                  <c:idx val="2"/>
                  <c:bubble3D val="0"/>
                  <c:spPr>
                    <a:solidFill>
                      <a:schemeClr val="accent3"/>
                    </a:solidFill>
                    <a:ln>
                      <a:noFill/>
                    </a:ln>
                    <a:effectLst>
                      <a:outerShdw blurRad="317500" algn="ctr" rotWithShape="0">
                        <a:prstClr val="black">
                          <a:alpha val="25000"/>
                        </a:prstClr>
                      </a:outerShdw>
                    </a:effectLst>
                  </c:spPr>
                  <c:extLst xmlns:c15="http://schemas.microsoft.com/office/drawing/2012/chart">
                    <c:ext xmlns:c16="http://schemas.microsoft.com/office/drawing/2014/chart" uri="{C3380CC4-5D6E-409C-BE32-E72D297353CC}">
                      <c16:uniqueId val="{00000046-38AE-4E5A-B032-842704A2CA5E}"/>
                    </c:ext>
                  </c:extLst>
                </c:dPt>
                <c:dPt>
                  <c:idx val="3"/>
                  <c:bubble3D val="0"/>
                  <c:spPr>
                    <a:solidFill>
                      <a:schemeClr val="accent4"/>
                    </a:solidFill>
                    <a:ln>
                      <a:noFill/>
                    </a:ln>
                    <a:effectLst>
                      <a:outerShdw blurRad="317500" algn="ctr" rotWithShape="0">
                        <a:prstClr val="black">
                          <a:alpha val="25000"/>
                        </a:prstClr>
                      </a:outerShdw>
                    </a:effectLst>
                  </c:spPr>
                  <c:extLst xmlns:c15="http://schemas.microsoft.com/office/drawing/2012/chart">
                    <c:ext xmlns:c16="http://schemas.microsoft.com/office/drawing/2014/chart" uri="{C3380CC4-5D6E-409C-BE32-E72D297353CC}">
                      <c16:uniqueId val="{00000048-38AE-4E5A-B032-842704A2CA5E}"/>
                    </c:ext>
                  </c:extLst>
                </c:dPt>
                <c:dPt>
                  <c:idx val="4"/>
                  <c:bubble3D val="0"/>
                  <c:spPr>
                    <a:solidFill>
                      <a:schemeClr val="accent5"/>
                    </a:solidFill>
                    <a:ln>
                      <a:noFill/>
                    </a:ln>
                    <a:effectLst>
                      <a:outerShdw blurRad="317500" algn="ctr" rotWithShape="0">
                        <a:prstClr val="black">
                          <a:alpha val="25000"/>
                        </a:prstClr>
                      </a:outerShdw>
                    </a:effectLst>
                  </c:spPr>
                  <c:extLst xmlns:c15="http://schemas.microsoft.com/office/drawing/2012/chart">
                    <c:ext xmlns:c16="http://schemas.microsoft.com/office/drawing/2014/chart" uri="{C3380CC4-5D6E-409C-BE32-E72D297353CC}">
                      <c16:uniqueId val="{0000004A-38AE-4E5A-B032-842704A2CA5E}"/>
                    </c:ext>
                  </c:extLst>
                </c:dPt>
                <c:dPt>
                  <c:idx val="5"/>
                  <c:bubble3D val="0"/>
                  <c:spPr>
                    <a:solidFill>
                      <a:schemeClr val="accent6"/>
                    </a:solidFill>
                    <a:ln>
                      <a:noFill/>
                    </a:ln>
                    <a:effectLst>
                      <a:outerShdw blurRad="317500" algn="ctr" rotWithShape="0">
                        <a:prstClr val="black">
                          <a:alpha val="25000"/>
                        </a:prstClr>
                      </a:outerShdw>
                    </a:effectLst>
                  </c:spPr>
                  <c:extLst xmlns:c15="http://schemas.microsoft.com/office/drawing/2012/chart">
                    <c:ext xmlns:c16="http://schemas.microsoft.com/office/drawing/2014/chart" uri="{C3380CC4-5D6E-409C-BE32-E72D297353CC}">
                      <c16:uniqueId val="{0000004C-38AE-4E5A-B032-842704A2CA5E}"/>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s-ES"/>
                    </a:p>
                  </c:txPr>
                  <c:dLblPos val="inEnd"/>
                  <c:showLegendKey val="0"/>
                  <c:showVal val="0"/>
                  <c:showCatName val="0"/>
                  <c:showSerName val="0"/>
                  <c:showPercent val="1"/>
                  <c:showBubbleSize val="0"/>
                  <c:showLeaderLines val="1"/>
                  <c:leaderLines>
                    <c:spPr>
                      <a:ln w="9525" cap="flat" cmpd="sng" algn="ctr">
                        <a:solidFill>
                          <a:schemeClr val="dk1">
                            <a:lumMod val="35000"/>
                            <a:lumOff val="65000"/>
                          </a:schemeClr>
                        </a:solidFill>
                        <a:round/>
                      </a:ln>
                      <a:effectLst/>
                    </c:spPr>
                  </c:leaderLines>
                  <c:extLst xmlns:c15="http://schemas.microsoft.com/office/drawing/2012/chart">
                    <c:ext xmlns:c15="http://schemas.microsoft.com/office/drawing/2012/chart" uri="{CE6537A1-D6FC-4f65-9D91-7224C49458BB}"/>
                  </c:extLst>
                </c:dLbls>
                <c:cat>
                  <c:strRef>
                    <c:extLst xmlns:c15="http://schemas.microsoft.com/office/drawing/2012/chart">
                      <c:ext xmlns:c15="http://schemas.microsoft.com/office/drawing/2012/chart" uri="{02D57815-91ED-43cb-92C2-25804820EDAC}">
                        <c15:formulaRef>
                          <c15:sqref>'Cartera Indexada'!$A$6:$A$11</c15:sqref>
                        </c15:formulaRef>
                      </c:ext>
                    </c:extLst>
                    <c:strCache>
                      <c:ptCount val="6"/>
                      <c:pt idx="0">
                        <c:v>Fidelity S&amp;P 500 Index Fund P-ACC-EUR</c:v>
                      </c:pt>
                      <c:pt idx="1">
                        <c:v>Vanguard European Stock Index Fund EUR Acc</c:v>
                      </c:pt>
                      <c:pt idx="2">
                        <c:v>iShares Emerging Markets Index Fund D Acc</c:v>
                      </c:pt>
                      <c:pt idx="3">
                        <c:v>iShares Pacific Index Fund D Acc</c:v>
                      </c:pt>
                      <c:pt idx="4">
                        <c:v>Vanguard Global Small-Cap Index Fund EUR Acc</c:v>
                      </c:pt>
                      <c:pt idx="5">
                        <c:v>Fidelity MSCI Japan Index Fund P-ACC-EUR</c:v>
                      </c:pt>
                    </c:strCache>
                  </c:strRef>
                </c:cat>
                <c:val>
                  <c:numRef>
                    <c:extLst xmlns:c15="http://schemas.microsoft.com/office/drawing/2012/chart">
                      <c:ext xmlns:c15="http://schemas.microsoft.com/office/drawing/2012/chart" uri="{02D57815-91ED-43cb-92C2-25804820EDAC}">
                        <c15:formulaRef>
                          <c15:sqref>'Cartera Indexada'!$D$6:$D$11</c15:sqref>
                        </c15:formulaRef>
                      </c:ext>
                    </c:extLst>
                    <c:numCache>
                      <c:formatCode>General</c:formatCode>
                      <c:ptCount val="6"/>
                      <c:pt idx="0" formatCode="0%">
                        <c:v>0</c:v>
                      </c:pt>
                      <c:pt idx="1">
                        <c:v>0</c:v>
                      </c:pt>
                      <c:pt idx="2">
                        <c:v>0</c:v>
                      </c:pt>
                      <c:pt idx="3">
                        <c:v>0</c:v>
                      </c:pt>
                      <c:pt idx="4">
                        <c:v>0</c:v>
                      </c:pt>
                      <c:pt idx="5">
                        <c:v>0</c:v>
                      </c:pt>
                    </c:numCache>
                  </c:numRef>
                </c:val>
                <c:extLst xmlns:c15="http://schemas.microsoft.com/office/drawing/2012/chart">
                  <c:ext xmlns:c16="http://schemas.microsoft.com/office/drawing/2014/chart" uri="{C3380CC4-5D6E-409C-BE32-E72D297353CC}">
                    <c16:uniqueId val="{0000004D-38AE-4E5A-B032-842704A2CA5E}"/>
                  </c:ext>
                </c:extLst>
              </c15:ser>
            </c15:filteredPieSeries>
            <c15:filteredPieSeries>
              <c15:ser>
                <c:idx val="5"/>
                <c:order val="5"/>
                <c:tx>
                  <c:strRef>
                    <c:extLst xmlns:c15="http://schemas.microsoft.com/office/drawing/2012/chart">
                      <c:ext xmlns:c15="http://schemas.microsoft.com/office/drawing/2012/chart" uri="{02D57815-91ED-43cb-92C2-25804820EDAC}">
                        <c15:formulaRef>
                          <c15:sqref>'Cartera Indexada'!$H$5</c15:sqref>
                        </c15:formulaRef>
                      </c:ext>
                    </c:extLst>
                    <c:strCache>
                      <c:ptCount val="1"/>
                      <c:pt idx="0">
                        <c:v>Peso</c:v>
                      </c:pt>
                    </c:strCache>
                  </c:strRef>
                </c:tx>
                <c:dPt>
                  <c:idx val="0"/>
                  <c:bubble3D val="0"/>
                  <c:spPr>
                    <a:solidFill>
                      <a:schemeClr val="accent1"/>
                    </a:solidFill>
                    <a:ln>
                      <a:noFill/>
                    </a:ln>
                    <a:effectLst>
                      <a:outerShdw blurRad="317500" algn="ctr" rotWithShape="0">
                        <a:prstClr val="black">
                          <a:alpha val="25000"/>
                        </a:prstClr>
                      </a:outerShdw>
                    </a:effectLst>
                  </c:spPr>
                  <c:extLst xmlns:c15="http://schemas.microsoft.com/office/drawing/2012/chart">
                    <c:ext xmlns:c16="http://schemas.microsoft.com/office/drawing/2014/chart" uri="{C3380CC4-5D6E-409C-BE32-E72D297353CC}">
                      <c16:uniqueId val="{0000004F-38AE-4E5A-B032-842704A2CA5E}"/>
                    </c:ext>
                  </c:extLst>
                </c:dPt>
                <c:dPt>
                  <c:idx val="1"/>
                  <c:bubble3D val="0"/>
                  <c:spPr>
                    <a:solidFill>
                      <a:schemeClr val="accent2"/>
                    </a:solidFill>
                    <a:ln>
                      <a:noFill/>
                    </a:ln>
                    <a:effectLst>
                      <a:outerShdw blurRad="317500" algn="ctr" rotWithShape="0">
                        <a:prstClr val="black">
                          <a:alpha val="25000"/>
                        </a:prstClr>
                      </a:outerShdw>
                    </a:effectLst>
                  </c:spPr>
                  <c:extLst xmlns:c15="http://schemas.microsoft.com/office/drawing/2012/chart">
                    <c:ext xmlns:c16="http://schemas.microsoft.com/office/drawing/2014/chart" uri="{C3380CC4-5D6E-409C-BE32-E72D297353CC}">
                      <c16:uniqueId val="{00000051-38AE-4E5A-B032-842704A2CA5E}"/>
                    </c:ext>
                  </c:extLst>
                </c:dPt>
                <c:dPt>
                  <c:idx val="2"/>
                  <c:bubble3D val="0"/>
                  <c:spPr>
                    <a:solidFill>
                      <a:schemeClr val="accent3"/>
                    </a:solidFill>
                    <a:ln>
                      <a:noFill/>
                    </a:ln>
                    <a:effectLst>
                      <a:outerShdw blurRad="317500" algn="ctr" rotWithShape="0">
                        <a:prstClr val="black">
                          <a:alpha val="25000"/>
                        </a:prstClr>
                      </a:outerShdw>
                    </a:effectLst>
                  </c:spPr>
                  <c:extLst xmlns:c15="http://schemas.microsoft.com/office/drawing/2012/chart">
                    <c:ext xmlns:c16="http://schemas.microsoft.com/office/drawing/2014/chart" uri="{C3380CC4-5D6E-409C-BE32-E72D297353CC}">
                      <c16:uniqueId val="{00000053-38AE-4E5A-B032-842704A2CA5E}"/>
                    </c:ext>
                  </c:extLst>
                </c:dPt>
                <c:dPt>
                  <c:idx val="3"/>
                  <c:bubble3D val="0"/>
                  <c:spPr>
                    <a:solidFill>
                      <a:schemeClr val="accent4"/>
                    </a:solidFill>
                    <a:ln>
                      <a:noFill/>
                    </a:ln>
                    <a:effectLst>
                      <a:outerShdw blurRad="317500" algn="ctr" rotWithShape="0">
                        <a:prstClr val="black">
                          <a:alpha val="25000"/>
                        </a:prstClr>
                      </a:outerShdw>
                    </a:effectLst>
                  </c:spPr>
                  <c:extLst xmlns:c15="http://schemas.microsoft.com/office/drawing/2012/chart">
                    <c:ext xmlns:c16="http://schemas.microsoft.com/office/drawing/2014/chart" uri="{C3380CC4-5D6E-409C-BE32-E72D297353CC}">
                      <c16:uniqueId val="{00000055-38AE-4E5A-B032-842704A2CA5E}"/>
                    </c:ext>
                  </c:extLst>
                </c:dPt>
                <c:dPt>
                  <c:idx val="4"/>
                  <c:bubble3D val="0"/>
                  <c:spPr>
                    <a:solidFill>
                      <a:schemeClr val="accent5"/>
                    </a:solidFill>
                    <a:ln>
                      <a:noFill/>
                    </a:ln>
                    <a:effectLst>
                      <a:outerShdw blurRad="317500" algn="ctr" rotWithShape="0">
                        <a:prstClr val="black">
                          <a:alpha val="25000"/>
                        </a:prstClr>
                      </a:outerShdw>
                    </a:effectLst>
                  </c:spPr>
                  <c:extLst xmlns:c15="http://schemas.microsoft.com/office/drawing/2012/chart">
                    <c:ext xmlns:c16="http://schemas.microsoft.com/office/drawing/2014/chart" uri="{C3380CC4-5D6E-409C-BE32-E72D297353CC}">
                      <c16:uniqueId val="{00000057-38AE-4E5A-B032-842704A2CA5E}"/>
                    </c:ext>
                  </c:extLst>
                </c:dPt>
                <c:dPt>
                  <c:idx val="5"/>
                  <c:bubble3D val="0"/>
                  <c:spPr>
                    <a:solidFill>
                      <a:schemeClr val="accent6"/>
                    </a:solidFill>
                    <a:ln>
                      <a:noFill/>
                    </a:ln>
                    <a:effectLst>
                      <a:outerShdw blurRad="317500" algn="ctr" rotWithShape="0">
                        <a:prstClr val="black">
                          <a:alpha val="25000"/>
                        </a:prstClr>
                      </a:outerShdw>
                    </a:effectLst>
                  </c:spPr>
                  <c:extLst xmlns:c15="http://schemas.microsoft.com/office/drawing/2012/chart">
                    <c:ext xmlns:c16="http://schemas.microsoft.com/office/drawing/2014/chart" uri="{C3380CC4-5D6E-409C-BE32-E72D297353CC}">
                      <c16:uniqueId val="{00000059-38AE-4E5A-B032-842704A2CA5E}"/>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s-ES"/>
                    </a:p>
                  </c:txPr>
                  <c:dLblPos val="inEnd"/>
                  <c:showLegendKey val="0"/>
                  <c:showVal val="0"/>
                  <c:showCatName val="0"/>
                  <c:showSerName val="0"/>
                  <c:showPercent val="1"/>
                  <c:showBubbleSize val="0"/>
                  <c:showLeaderLines val="1"/>
                  <c:leaderLines>
                    <c:spPr>
                      <a:ln w="9525" cap="flat" cmpd="sng" algn="ctr">
                        <a:solidFill>
                          <a:schemeClr val="dk1">
                            <a:lumMod val="35000"/>
                            <a:lumOff val="65000"/>
                          </a:schemeClr>
                        </a:solidFill>
                        <a:round/>
                      </a:ln>
                      <a:effectLst/>
                    </c:spPr>
                  </c:leaderLines>
                  <c:extLst xmlns:c15="http://schemas.microsoft.com/office/drawing/2012/chart">
                    <c:ext xmlns:c15="http://schemas.microsoft.com/office/drawing/2012/chart" uri="{CE6537A1-D6FC-4f65-9D91-7224C49458BB}"/>
                  </c:extLst>
                </c:dLbls>
                <c:cat>
                  <c:strRef>
                    <c:extLst xmlns:c15="http://schemas.microsoft.com/office/drawing/2012/chart">
                      <c:ext xmlns:c15="http://schemas.microsoft.com/office/drawing/2012/chart" uri="{02D57815-91ED-43cb-92C2-25804820EDAC}">
                        <c15:formulaRef>
                          <c15:sqref>'Cartera Indexada'!$A$6:$A$11</c15:sqref>
                        </c15:formulaRef>
                      </c:ext>
                    </c:extLst>
                    <c:strCache>
                      <c:ptCount val="6"/>
                      <c:pt idx="0">
                        <c:v>Fidelity S&amp;P 500 Index Fund P-ACC-EUR</c:v>
                      </c:pt>
                      <c:pt idx="1">
                        <c:v>Vanguard European Stock Index Fund EUR Acc</c:v>
                      </c:pt>
                      <c:pt idx="2">
                        <c:v>iShares Emerging Markets Index Fund D Acc</c:v>
                      </c:pt>
                      <c:pt idx="3">
                        <c:v>iShares Pacific Index Fund D Acc</c:v>
                      </c:pt>
                      <c:pt idx="4">
                        <c:v>Vanguard Global Small-Cap Index Fund EUR Acc</c:v>
                      </c:pt>
                      <c:pt idx="5">
                        <c:v>Fidelity MSCI Japan Index Fund P-ACC-EUR</c:v>
                      </c:pt>
                    </c:strCache>
                  </c:strRef>
                </c:cat>
                <c:val>
                  <c:numRef>
                    <c:extLst xmlns:c15="http://schemas.microsoft.com/office/drawing/2012/chart">
                      <c:ext xmlns:c15="http://schemas.microsoft.com/office/drawing/2012/chart" uri="{02D57815-91ED-43cb-92C2-25804820EDAC}">
                        <c15:formulaRef>
                          <c15:sqref>'Cartera Indexada'!$H$6:$H$11</c15:sqref>
                        </c15:formulaRef>
                      </c:ext>
                    </c:extLst>
                    <c:numCache>
                      <c:formatCode>0%</c:formatCode>
                      <c:ptCount val="6"/>
                      <c:pt idx="0">
                        <c:v>0.55766339161408363</c:v>
                      </c:pt>
                      <c:pt idx="1">
                        <c:v>0.14771159707878675</c:v>
                      </c:pt>
                      <c:pt idx="2">
                        <c:v>0.10461925276032924</c:v>
                      </c:pt>
                      <c:pt idx="3">
                        <c:v>2.9250083583093889E-2</c:v>
                      </c:pt>
                      <c:pt idx="4">
                        <c:v>0.11087800170917687</c:v>
                      </c:pt>
                      <c:pt idx="5">
                        <c:v>4.9877673254529652E-2</c:v>
                      </c:pt>
                    </c:numCache>
                  </c:numRef>
                </c:val>
                <c:extLst xmlns:c15="http://schemas.microsoft.com/office/drawing/2012/chart">
                  <c:ext xmlns:c16="http://schemas.microsoft.com/office/drawing/2014/chart" uri="{C3380CC4-5D6E-409C-BE32-E72D297353CC}">
                    <c16:uniqueId val="{0000005A-38AE-4E5A-B032-842704A2CA5E}"/>
                  </c:ext>
                </c:extLst>
              </c15:ser>
            </c15:filteredPieSeries>
            <c15:filteredPieSeries>
              <c15:ser>
                <c:idx val="6"/>
                <c:order val="6"/>
                <c:tx>
                  <c:strRef>
                    <c:extLst xmlns:c15="http://schemas.microsoft.com/office/drawing/2012/chart">
                      <c:ext xmlns:c15="http://schemas.microsoft.com/office/drawing/2012/chart" uri="{02D57815-91ED-43cb-92C2-25804820EDAC}">
                        <c15:formulaRef>
                          <c15:sqref>'Cartera Indexada'!$I$5</c15:sqref>
                        </c15:formulaRef>
                      </c:ext>
                    </c:extLst>
                    <c:strCache>
                      <c:ptCount val="1"/>
                      <c:pt idx="0">
                        <c:v>Índice</c:v>
                      </c:pt>
                    </c:strCache>
                  </c:strRef>
                </c:tx>
                <c:dPt>
                  <c:idx val="0"/>
                  <c:bubble3D val="0"/>
                  <c:spPr>
                    <a:solidFill>
                      <a:schemeClr val="accent1"/>
                    </a:solidFill>
                    <a:ln>
                      <a:noFill/>
                    </a:ln>
                    <a:effectLst>
                      <a:outerShdw blurRad="317500" algn="ctr" rotWithShape="0">
                        <a:prstClr val="black">
                          <a:alpha val="25000"/>
                        </a:prstClr>
                      </a:outerShdw>
                    </a:effectLst>
                  </c:spPr>
                  <c:extLst xmlns:c15="http://schemas.microsoft.com/office/drawing/2012/chart">
                    <c:ext xmlns:c16="http://schemas.microsoft.com/office/drawing/2014/chart" uri="{C3380CC4-5D6E-409C-BE32-E72D297353CC}">
                      <c16:uniqueId val="{0000005C-38AE-4E5A-B032-842704A2CA5E}"/>
                    </c:ext>
                  </c:extLst>
                </c:dPt>
                <c:dPt>
                  <c:idx val="1"/>
                  <c:bubble3D val="0"/>
                  <c:spPr>
                    <a:solidFill>
                      <a:schemeClr val="accent2"/>
                    </a:solidFill>
                    <a:ln>
                      <a:noFill/>
                    </a:ln>
                    <a:effectLst>
                      <a:outerShdw blurRad="317500" algn="ctr" rotWithShape="0">
                        <a:prstClr val="black">
                          <a:alpha val="25000"/>
                        </a:prstClr>
                      </a:outerShdw>
                    </a:effectLst>
                  </c:spPr>
                  <c:extLst xmlns:c15="http://schemas.microsoft.com/office/drawing/2012/chart">
                    <c:ext xmlns:c16="http://schemas.microsoft.com/office/drawing/2014/chart" uri="{C3380CC4-5D6E-409C-BE32-E72D297353CC}">
                      <c16:uniqueId val="{0000005E-38AE-4E5A-B032-842704A2CA5E}"/>
                    </c:ext>
                  </c:extLst>
                </c:dPt>
                <c:dPt>
                  <c:idx val="2"/>
                  <c:bubble3D val="0"/>
                  <c:spPr>
                    <a:solidFill>
                      <a:schemeClr val="accent3"/>
                    </a:solidFill>
                    <a:ln>
                      <a:noFill/>
                    </a:ln>
                    <a:effectLst>
                      <a:outerShdw blurRad="317500" algn="ctr" rotWithShape="0">
                        <a:prstClr val="black">
                          <a:alpha val="25000"/>
                        </a:prstClr>
                      </a:outerShdw>
                    </a:effectLst>
                  </c:spPr>
                  <c:extLst xmlns:c15="http://schemas.microsoft.com/office/drawing/2012/chart">
                    <c:ext xmlns:c16="http://schemas.microsoft.com/office/drawing/2014/chart" uri="{C3380CC4-5D6E-409C-BE32-E72D297353CC}">
                      <c16:uniqueId val="{00000060-38AE-4E5A-B032-842704A2CA5E}"/>
                    </c:ext>
                  </c:extLst>
                </c:dPt>
                <c:dPt>
                  <c:idx val="3"/>
                  <c:bubble3D val="0"/>
                  <c:spPr>
                    <a:solidFill>
                      <a:schemeClr val="accent4"/>
                    </a:solidFill>
                    <a:ln>
                      <a:noFill/>
                    </a:ln>
                    <a:effectLst>
                      <a:outerShdw blurRad="317500" algn="ctr" rotWithShape="0">
                        <a:prstClr val="black">
                          <a:alpha val="25000"/>
                        </a:prstClr>
                      </a:outerShdw>
                    </a:effectLst>
                  </c:spPr>
                  <c:extLst xmlns:c15="http://schemas.microsoft.com/office/drawing/2012/chart">
                    <c:ext xmlns:c16="http://schemas.microsoft.com/office/drawing/2014/chart" uri="{C3380CC4-5D6E-409C-BE32-E72D297353CC}">
                      <c16:uniqueId val="{00000062-38AE-4E5A-B032-842704A2CA5E}"/>
                    </c:ext>
                  </c:extLst>
                </c:dPt>
                <c:dPt>
                  <c:idx val="4"/>
                  <c:bubble3D val="0"/>
                  <c:spPr>
                    <a:solidFill>
                      <a:schemeClr val="accent5"/>
                    </a:solidFill>
                    <a:ln>
                      <a:noFill/>
                    </a:ln>
                    <a:effectLst>
                      <a:outerShdw blurRad="317500" algn="ctr" rotWithShape="0">
                        <a:prstClr val="black">
                          <a:alpha val="25000"/>
                        </a:prstClr>
                      </a:outerShdw>
                    </a:effectLst>
                  </c:spPr>
                  <c:extLst xmlns:c15="http://schemas.microsoft.com/office/drawing/2012/chart">
                    <c:ext xmlns:c16="http://schemas.microsoft.com/office/drawing/2014/chart" uri="{C3380CC4-5D6E-409C-BE32-E72D297353CC}">
                      <c16:uniqueId val="{00000064-38AE-4E5A-B032-842704A2CA5E}"/>
                    </c:ext>
                  </c:extLst>
                </c:dPt>
                <c:dPt>
                  <c:idx val="5"/>
                  <c:bubble3D val="0"/>
                  <c:spPr>
                    <a:solidFill>
                      <a:schemeClr val="accent6"/>
                    </a:solidFill>
                    <a:ln>
                      <a:noFill/>
                    </a:ln>
                    <a:effectLst>
                      <a:outerShdw blurRad="317500" algn="ctr" rotWithShape="0">
                        <a:prstClr val="black">
                          <a:alpha val="25000"/>
                        </a:prstClr>
                      </a:outerShdw>
                    </a:effectLst>
                  </c:spPr>
                  <c:extLst xmlns:c15="http://schemas.microsoft.com/office/drawing/2012/chart">
                    <c:ext xmlns:c16="http://schemas.microsoft.com/office/drawing/2014/chart" uri="{C3380CC4-5D6E-409C-BE32-E72D297353CC}">
                      <c16:uniqueId val="{00000066-38AE-4E5A-B032-842704A2CA5E}"/>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s-ES"/>
                    </a:p>
                  </c:txPr>
                  <c:dLblPos val="inEnd"/>
                  <c:showLegendKey val="0"/>
                  <c:showVal val="0"/>
                  <c:showCatName val="0"/>
                  <c:showSerName val="0"/>
                  <c:showPercent val="1"/>
                  <c:showBubbleSize val="0"/>
                  <c:showLeaderLines val="1"/>
                  <c:leaderLines>
                    <c:spPr>
                      <a:ln w="9525" cap="flat" cmpd="sng" algn="ctr">
                        <a:solidFill>
                          <a:schemeClr val="dk1">
                            <a:lumMod val="35000"/>
                            <a:lumOff val="65000"/>
                          </a:schemeClr>
                        </a:solidFill>
                        <a:round/>
                      </a:ln>
                      <a:effectLst/>
                    </c:spPr>
                  </c:leaderLines>
                  <c:extLst xmlns:c15="http://schemas.microsoft.com/office/drawing/2012/chart">
                    <c:ext xmlns:c15="http://schemas.microsoft.com/office/drawing/2012/chart" uri="{CE6537A1-D6FC-4f65-9D91-7224C49458BB}"/>
                  </c:extLst>
                </c:dLbls>
                <c:cat>
                  <c:strRef>
                    <c:extLst xmlns:c15="http://schemas.microsoft.com/office/drawing/2012/chart">
                      <c:ext xmlns:c15="http://schemas.microsoft.com/office/drawing/2012/chart" uri="{02D57815-91ED-43cb-92C2-25804820EDAC}">
                        <c15:formulaRef>
                          <c15:sqref>'Cartera Indexada'!$A$6:$A$11</c15:sqref>
                        </c15:formulaRef>
                      </c:ext>
                    </c:extLst>
                    <c:strCache>
                      <c:ptCount val="6"/>
                      <c:pt idx="0">
                        <c:v>Fidelity S&amp;P 500 Index Fund P-ACC-EUR</c:v>
                      </c:pt>
                      <c:pt idx="1">
                        <c:v>Vanguard European Stock Index Fund EUR Acc</c:v>
                      </c:pt>
                      <c:pt idx="2">
                        <c:v>iShares Emerging Markets Index Fund D Acc</c:v>
                      </c:pt>
                      <c:pt idx="3">
                        <c:v>iShares Pacific Index Fund D Acc</c:v>
                      </c:pt>
                      <c:pt idx="4">
                        <c:v>Vanguard Global Small-Cap Index Fund EUR Acc</c:v>
                      </c:pt>
                      <c:pt idx="5">
                        <c:v>Fidelity MSCI Japan Index Fund P-ACC-EUR</c:v>
                      </c:pt>
                    </c:strCache>
                  </c:strRef>
                </c:cat>
                <c:val>
                  <c:numRef>
                    <c:extLst xmlns:c15="http://schemas.microsoft.com/office/drawing/2012/chart">
                      <c:ext xmlns:c15="http://schemas.microsoft.com/office/drawing/2012/chart" uri="{02D57815-91ED-43cb-92C2-25804820EDAC}">
                        <c15:formulaRef>
                          <c15:sqref>'Cartera Indexada'!$I$6:$I$11</c15:sqref>
                        </c15:formulaRef>
                      </c:ext>
                    </c:extLst>
                    <c:numCache>
                      <c:formatCode>0%</c:formatCode>
                      <c:ptCount val="6"/>
                      <c:pt idx="0">
                        <c:v>0</c:v>
                      </c:pt>
                      <c:pt idx="1">
                        <c:v>0</c:v>
                      </c:pt>
                      <c:pt idx="2">
                        <c:v>0</c:v>
                      </c:pt>
                      <c:pt idx="3">
                        <c:v>0</c:v>
                      </c:pt>
                      <c:pt idx="4" formatCode="General">
                        <c:v>0</c:v>
                      </c:pt>
                      <c:pt idx="5">
                        <c:v>0</c:v>
                      </c:pt>
                    </c:numCache>
                  </c:numRef>
                </c:val>
                <c:extLst xmlns:c15="http://schemas.microsoft.com/office/drawing/2012/chart">
                  <c:ext xmlns:c16="http://schemas.microsoft.com/office/drawing/2014/chart" uri="{C3380CC4-5D6E-409C-BE32-E72D297353CC}">
                    <c16:uniqueId val="{00000067-38AE-4E5A-B032-842704A2CA5E}"/>
                  </c:ext>
                </c:extLst>
              </c15:ser>
            </c15:filteredPieSeries>
            <c15:filteredPieSeries>
              <c15:ser>
                <c:idx val="7"/>
                <c:order val="7"/>
                <c:tx>
                  <c:strRef>
                    <c:extLst xmlns:c15="http://schemas.microsoft.com/office/drawing/2012/chart">
                      <c:ext xmlns:c15="http://schemas.microsoft.com/office/drawing/2012/chart" uri="{02D57815-91ED-43cb-92C2-25804820EDAC}">
                        <c15:formulaRef>
                          <c15:sqref>'Cartera Indexada'!$J$5</c15:sqref>
                        </c15:formulaRef>
                      </c:ext>
                    </c:extLst>
                    <c:strCache>
                      <c:ptCount val="1"/>
                      <c:pt idx="0">
                        <c:v>Capitalización Índice</c:v>
                      </c:pt>
                    </c:strCache>
                  </c:strRef>
                </c:tx>
                <c:dPt>
                  <c:idx val="0"/>
                  <c:bubble3D val="0"/>
                  <c:spPr>
                    <a:solidFill>
                      <a:schemeClr val="accent1"/>
                    </a:solidFill>
                    <a:ln>
                      <a:noFill/>
                    </a:ln>
                    <a:effectLst>
                      <a:outerShdw blurRad="317500" algn="ctr" rotWithShape="0">
                        <a:prstClr val="black">
                          <a:alpha val="25000"/>
                        </a:prstClr>
                      </a:outerShdw>
                    </a:effectLst>
                  </c:spPr>
                  <c:extLst xmlns:c15="http://schemas.microsoft.com/office/drawing/2012/chart">
                    <c:ext xmlns:c16="http://schemas.microsoft.com/office/drawing/2014/chart" uri="{C3380CC4-5D6E-409C-BE32-E72D297353CC}">
                      <c16:uniqueId val="{00000069-38AE-4E5A-B032-842704A2CA5E}"/>
                    </c:ext>
                  </c:extLst>
                </c:dPt>
                <c:dPt>
                  <c:idx val="1"/>
                  <c:bubble3D val="0"/>
                  <c:spPr>
                    <a:solidFill>
                      <a:schemeClr val="accent2"/>
                    </a:solidFill>
                    <a:ln>
                      <a:noFill/>
                    </a:ln>
                    <a:effectLst>
                      <a:outerShdw blurRad="317500" algn="ctr" rotWithShape="0">
                        <a:prstClr val="black">
                          <a:alpha val="25000"/>
                        </a:prstClr>
                      </a:outerShdw>
                    </a:effectLst>
                  </c:spPr>
                  <c:extLst xmlns:c15="http://schemas.microsoft.com/office/drawing/2012/chart">
                    <c:ext xmlns:c16="http://schemas.microsoft.com/office/drawing/2014/chart" uri="{C3380CC4-5D6E-409C-BE32-E72D297353CC}">
                      <c16:uniqueId val="{0000006B-38AE-4E5A-B032-842704A2CA5E}"/>
                    </c:ext>
                  </c:extLst>
                </c:dPt>
                <c:dPt>
                  <c:idx val="2"/>
                  <c:bubble3D val="0"/>
                  <c:spPr>
                    <a:solidFill>
                      <a:schemeClr val="accent3"/>
                    </a:solidFill>
                    <a:ln>
                      <a:noFill/>
                    </a:ln>
                    <a:effectLst>
                      <a:outerShdw blurRad="317500" algn="ctr" rotWithShape="0">
                        <a:prstClr val="black">
                          <a:alpha val="25000"/>
                        </a:prstClr>
                      </a:outerShdw>
                    </a:effectLst>
                  </c:spPr>
                  <c:extLst xmlns:c15="http://schemas.microsoft.com/office/drawing/2012/chart">
                    <c:ext xmlns:c16="http://schemas.microsoft.com/office/drawing/2014/chart" uri="{C3380CC4-5D6E-409C-BE32-E72D297353CC}">
                      <c16:uniqueId val="{0000006D-38AE-4E5A-B032-842704A2CA5E}"/>
                    </c:ext>
                  </c:extLst>
                </c:dPt>
                <c:dPt>
                  <c:idx val="3"/>
                  <c:bubble3D val="0"/>
                  <c:spPr>
                    <a:solidFill>
                      <a:schemeClr val="accent4"/>
                    </a:solidFill>
                    <a:ln>
                      <a:noFill/>
                    </a:ln>
                    <a:effectLst>
                      <a:outerShdw blurRad="317500" algn="ctr" rotWithShape="0">
                        <a:prstClr val="black">
                          <a:alpha val="25000"/>
                        </a:prstClr>
                      </a:outerShdw>
                    </a:effectLst>
                  </c:spPr>
                  <c:extLst xmlns:c15="http://schemas.microsoft.com/office/drawing/2012/chart">
                    <c:ext xmlns:c16="http://schemas.microsoft.com/office/drawing/2014/chart" uri="{C3380CC4-5D6E-409C-BE32-E72D297353CC}">
                      <c16:uniqueId val="{0000006F-38AE-4E5A-B032-842704A2CA5E}"/>
                    </c:ext>
                  </c:extLst>
                </c:dPt>
                <c:dPt>
                  <c:idx val="4"/>
                  <c:bubble3D val="0"/>
                  <c:spPr>
                    <a:solidFill>
                      <a:schemeClr val="accent5"/>
                    </a:solidFill>
                    <a:ln>
                      <a:noFill/>
                    </a:ln>
                    <a:effectLst>
                      <a:outerShdw blurRad="317500" algn="ctr" rotWithShape="0">
                        <a:prstClr val="black">
                          <a:alpha val="25000"/>
                        </a:prstClr>
                      </a:outerShdw>
                    </a:effectLst>
                  </c:spPr>
                  <c:extLst xmlns:c15="http://schemas.microsoft.com/office/drawing/2012/chart">
                    <c:ext xmlns:c16="http://schemas.microsoft.com/office/drawing/2014/chart" uri="{C3380CC4-5D6E-409C-BE32-E72D297353CC}">
                      <c16:uniqueId val="{00000071-38AE-4E5A-B032-842704A2CA5E}"/>
                    </c:ext>
                  </c:extLst>
                </c:dPt>
                <c:dPt>
                  <c:idx val="5"/>
                  <c:bubble3D val="0"/>
                  <c:spPr>
                    <a:solidFill>
                      <a:schemeClr val="accent6"/>
                    </a:solidFill>
                    <a:ln>
                      <a:noFill/>
                    </a:ln>
                    <a:effectLst>
                      <a:outerShdw blurRad="317500" algn="ctr" rotWithShape="0">
                        <a:prstClr val="black">
                          <a:alpha val="25000"/>
                        </a:prstClr>
                      </a:outerShdw>
                    </a:effectLst>
                  </c:spPr>
                  <c:extLst xmlns:c15="http://schemas.microsoft.com/office/drawing/2012/chart">
                    <c:ext xmlns:c16="http://schemas.microsoft.com/office/drawing/2014/chart" uri="{C3380CC4-5D6E-409C-BE32-E72D297353CC}">
                      <c16:uniqueId val="{00000073-38AE-4E5A-B032-842704A2CA5E}"/>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s-ES"/>
                    </a:p>
                  </c:txPr>
                  <c:dLblPos val="inEnd"/>
                  <c:showLegendKey val="0"/>
                  <c:showVal val="0"/>
                  <c:showCatName val="0"/>
                  <c:showSerName val="0"/>
                  <c:showPercent val="1"/>
                  <c:showBubbleSize val="0"/>
                  <c:showLeaderLines val="1"/>
                  <c:leaderLines>
                    <c:spPr>
                      <a:ln w="9525" cap="flat" cmpd="sng" algn="ctr">
                        <a:solidFill>
                          <a:schemeClr val="dk1">
                            <a:lumMod val="35000"/>
                            <a:lumOff val="65000"/>
                          </a:schemeClr>
                        </a:solidFill>
                        <a:round/>
                      </a:ln>
                      <a:effectLst/>
                    </c:spPr>
                  </c:leaderLines>
                  <c:extLst xmlns:c15="http://schemas.microsoft.com/office/drawing/2012/chart">
                    <c:ext xmlns:c15="http://schemas.microsoft.com/office/drawing/2012/chart" uri="{CE6537A1-D6FC-4f65-9D91-7224C49458BB}"/>
                  </c:extLst>
                </c:dLbls>
                <c:cat>
                  <c:strRef>
                    <c:extLst xmlns:c15="http://schemas.microsoft.com/office/drawing/2012/chart">
                      <c:ext xmlns:c15="http://schemas.microsoft.com/office/drawing/2012/chart" uri="{02D57815-91ED-43cb-92C2-25804820EDAC}">
                        <c15:formulaRef>
                          <c15:sqref>'Cartera Indexada'!$A$6:$A$11</c15:sqref>
                        </c15:formulaRef>
                      </c:ext>
                    </c:extLst>
                    <c:strCache>
                      <c:ptCount val="6"/>
                      <c:pt idx="0">
                        <c:v>Fidelity S&amp;P 500 Index Fund P-ACC-EUR</c:v>
                      </c:pt>
                      <c:pt idx="1">
                        <c:v>Vanguard European Stock Index Fund EUR Acc</c:v>
                      </c:pt>
                      <c:pt idx="2">
                        <c:v>iShares Emerging Markets Index Fund D Acc</c:v>
                      </c:pt>
                      <c:pt idx="3">
                        <c:v>iShares Pacific Index Fund D Acc</c:v>
                      </c:pt>
                      <c:pt idx="4">
                        <c:v>Vanguard Global Small-Cap Index Fund EUR Acc</c:v>
                      </c:pt>
                      <c:pt idx="5">
                        <c:v>Fidelity MSCI Japan Index Fund P-ACC-EUR</c:v>
                      </c:pt>
                    </c:strCache>
                  </c:strRef>
                </c:cat>
                <c:val>
                  <c:numRef>
                    <c:extLst xmlns:c15="http://schemas.microsoft.com/office/drawing/2012/chart">
                      <c:ext xmlns:c15="http://schemas.microsoft.com/office/drawing/2012/chart" uri="{02D57815-91ED-43cb-92C2-25804820EDAC}">
                        <c15:formulaRef>
                          <c15:sqref>'Cartera Indexada'!$J$6:$J$11</c15:sqref>
                        </c15:formulaRef>
                      </c:ext>
                    </c:extLst>
                    <c:numCache>
                      <c:formatCode>_-[$$-409]* #,##0.00_ ;_-[$$-409]* \-#,##0.00\ ;_-[$$-409]* "-"??_ ;_-@_ </c:formatCode>
                      <c:ptCount val="6"/>
                      <c:pt idx="0">
                        <c:v>33530584.809999999</c:v>
                      </c:pt>
                      <c:pt idx="1">
                        <c:v>8741624.6400000006</c:v>
                      </c:pt>
                      <c:pt idx="2">
                        <c:v>6513189.8499999996</c:v>
                      </c:pt>
                      <c:pt idx="3">
                        <c:v>1743390.45</c:v>
                      </c:pt>
                      <c:pt idx="4">
                        <c:v>6617084.1900000004</c:v>
                      </c:pt>
                      <c:pt idx="5">
                        <c:v>3029567.62</c:v>
                      </c:pt>
                    </c:numCache>
                  </c:numRef>
                </c:val>
                <c:extLst xmlns:c15="http://schemas.microsoft.com/office/drawing/2012/chart">
                  <c:ext xmlns:c16="http://schemas.microsoft.com/office/drawing/2014/chart" uri="{C3380CC4-5D6E-409C-BE32-E72D297353CC}">
                    <c16:uniqueId val="{00000074-38AE-4E5A-B032-842704A2CA5E}"/>
                  </c:ext>
                </c:extLst>
              </c15:ser>
            </c15:filteredPieSeries>
            <c15:filteredPieSeries>
              <c15:ser>
                <c:idx val="8"/>
                <c:order val="8"/>
                <c:tx>
                  <c:strRef>
                    <c:extLst xmlns:c15="http://schemas.microsoft.com/office/drawing/2012/chart">
                      <c:ext xmlns:c15="http://schemas.microsoft.com/office/drawing/2012/chart" uri="{02D57815-91ED-43cb-92C2-25804820EDAC}">
                        <c15:formulaRef>
                          <c15:sqref>'Cartera Indexada'!$K$5</c15:sqref>
                        </c15:formulaRef>
                      </c:ext>
                    </c:extLst>
                    <c:strCache>
                      <c:ptCount val="1"/>
                      <c:pt idx="0">
                        <c:v>Peso Ínidce</c:v>
                      </c:pt>
                    </c:strCache>
                  </c:strRef>
                </c:tx>
                <c:dPt>
                  <c:idx val="0"/>
                  <c:bubble3D val="0"/>
                  <c:spPr>
                    <a:solidFill>
                      <a:schemeClr val="accent1"/>
                    </a:solidFill>
                    <a:ln>
                      <a:noFill/>
                    </a:ln>
                    <a:effectLst>
                      <a:outerShdw blurRad="317500" algn="ctr" rotWithShape="0">
                        <a:prstClr val="black">
                          <a:alpha val="25000"/>
                        </a:prstClr>
                      </a:outerShdw>
                    </a:effectLst>
                  </c:spPr>
                  <c:extLst xmlns:c15="http://schemas.microsoft.com/office/drawing/2012/chart">
                    <c:ext xmlns:c16="http://schemas.microsoft.com/office/drawing/2014/chart" uri="{C3380CC4-5D6E-409C-BE32-E72D297353CC}">
                      <c16:uniqueId val="{00000076-38AE-4E5A-B032-842704A2CA5E}"/>
                    </c:ext>
                  </c:extLst>
                </c:dPt>
                <c:dPt>
                  <c:idx val="1"/>
                  <c:bubble3D val="0"/>
                  <c:spPr>
                    <a:solidFill>
                      <a:schemeClr val="accent2"/>
                    </a:solidFill>
                    <a:ln>
                      <a:noFill/>
                    </a:ln>
                    <a:effectLst>
                      <a:outerShdw blurRad="317500" algn="ctr" rotWithShape="0">
                        <a:prstClr val="black">
                          <a:alpha val="25000"/>
                        </a:prstClr>
                      </a:outerShdw>
                    </a:effectLst>
                  </c:spPr>
                  <c:extLst xmlns:c15="http://schemas.microsoft.com/office/drawing/2012/chart">
                    <c:ext xmlns:c16="http://schemas.microsoft.com/office/drawing/2014/chart" uri="{C3380CC4-5D6E-409C-BE32-E72D297353CC}">
                      <c16:uniqueId val="{00000078-38AE-4E5A-B032-842704A2CA5E}"/>
                    </c:ext>
                  </c:extLst>
                </c:dPt>
                <c:dPt>
                  <c:idx val="2"/>
                  <c:bubble3D val="0"/>
                  <c:spPr>
                    <a:solidFill>
                      <a:schemeClr val="accent3"/>
                    </a:solidFill>
                    <a:ln>
                      <a:noFill/>
                    </a:ln>
                    <a:effectLst>
                      <a:outerShdw blurRad="317500" algn="ctr" rotWithShape="0">
                        <a:prstClr val="black">
                          <a:alpha val="25000"/>
                        </a:prstClr>
                      </a:outerShdw>
                    </a:effectLst>
                  </c:spPr>
                  <c:extLst xmlns:c15="http://schemas.microsoft.com/office/drawing/2012/chart">
                    <c:ext xmlns:c16="http://schemas.microsoft.com/office/drawing/2014/chart" uri="{C3380CC4-5D6E-409C-BE32-E72D297353CC}">
                      <c16:uniqueId val="{0000007A-38AE-4E5A-B032-842704A2CA5E}"/>
                    </c:ext>
                  </c:extLst>
                </c:dPt>
                <c:dPt>
                  <c:idx val="3"/>
                  <c:bubble3D val="0"/>
                  <c:spPr>
                    <a:solidFill>
                      <a:schemeClr val="accent4"/>
                    </a:solidFill>
                    <a:ln>
                      <a:noFill/>
                    </a:ln>
                    <a:effectLst>
                      <a:outerShdw blurRad="317500" algn="ctr" rotWithShape="0">
                        <a:prstClr val="black">
                          <a:alpha val="25000"/>
                        </a:prstClr>
                      </a:outerShdw>
                    </a:effectLst>
                  </c:spPr>
                  <c:extLst xmlns:c15="http://schemas.microsoft.com/office/drawing/2012/chart">
                    <c:ext xmlns:c16="http://schemas.microsoft.com/office/drawing/2014/chart" uri="{C3380CC4-5D6E-409C-BE32-E72D297353CC}">
                      <c16:uniqueId val="{0000007C-38AE-4E5A-B032-842704A2CA5E}"/>
                    </c:ext>
                  </c:extLst>
                </c:dPt>
                <c:dPt>
                  <c:idx val="4"/>
                  <c:bubble3D val="0"/>
                  <c:spPr>
                    <a:solidFill>
                      <a:schemeClr val="accent5"/>
                    </a:solidFill>
                    <a:ln>
                      <a:noFill/>
                    </a:ln>
                    <a:effectLst>
                      <a:outerShdw blurRad="317500" algn="ctr" rotWithShape="0">
                        <a:prstClr val="black">
                          <a:alpha val="25000"/>
                        </a:prstClr>
                      </a:outerShdw>
                    </a:effectLst>
                  </c:spPr>
                  <c:extLst xmlns:c15="http://schemas.microsoft.com/office/drawing/2012/chart">
                    <c:ext xmlns:c16="http://schemas.microsoft.com/office/drawing/2014/chart" uri="{C3380CC4-5D6E-409C-BE32-E72D297353CC}">
                      <c16:uniqueId val="{0000007E-38AE-4E5A-B032-842704A2CA5E}"/>
                    </c:ext>
                  </c:extLst>
                </c:dPt>
                <c:dPt>
                  <c:idx val="5"/>
                  <c:bubble3D val="0"/>
                  <c:spPr>
                    <a:solidFill>
                      <a:schemeClr val="accent6"/>
                    </a:solidFill>
                    <a:ln>
                      <a:noFill/>
                    </a:ln>
                    <a:effectLst>
                      <a:outerShdw blurRad="317500" algn="ctr" rotWithShape="0">
                        <a:prstClr val="black">
                          <a:alpha val="25000"/>
                        </a:prstClr>
                      </a:outerShdw>
                    </a:effectLst>
                  </c:spPr>
                  <c:extLst xmlns:c15="http://schemas.microsoft.com/office/drawing/2012/chart">
                    <c:ext xmlns:c16="http://schemas.microsoft.com/office/drawing/2014/chart" uri="{C3380CC4-5D6E-409C-BE32-E72D297353CC}">
                      <c16:uniqueId val="{00000080-38AE-4E5A-B032-842704A2CA5E}"/>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s-ES"/>
                    </a:p>
                  </c:txPr>
                  <c:dLblPos val="inEnd"/>
                  <c:showLegendKey val="0"/>
                  <c:showVal val="0"/>
                  <c:showCatName val="0"/>
                  <c:showSerName val="0"/>
                  <c:showPercent val="1"/>
                  <c:showBubbleSize val="0"/>
                  <c:showLeaderLines val="1"/>
                  <c:leaderLines>
                    <c:spPr>
                      <a:ln w="9525" cap="flat" cmpd="sng" algn="ctr">
                        <a:solidFill>
                          <a:schemeClr val="dk1">
                            <a:lumMod val="35000"/>
                            <a:lumOff val="65000"/>
                          </a:schemeClr>
                        </a:solidFill>
                        <a:round/>
                      </a:ln>
                      <a:effectLst/>
                    </c:spPr>
                  </c:leaderLines>
                  <c:extLst xmlns:c15="http://schemas.microsoft.com/office/drawing/2012/chart">
                    <c:ext xmlns:c15="http://schemas.microsoft.com/office/drawing/2012/chart" uri="{CE6537A1-D6FC-4f65-9D91-7224C49458BB}"/>
                  </c:extLst>
                </c:dLbls>
                <c:cat>
                  <c:strRef>
                    <c:extLst xmlns:c15="http://schemas.microsoft.com/office/drawing/2012/chart">
                      <c:ext xmlns:c15="http://schemas.microsoft.com/office/drawing/2012/chart" uri="{02D57815-91ED-43cb-92C2-25804820EDAC}">
                        <c15:formulaRef>
                          <c15:sqref>'Cartera Indexada'!$A$6:$A$11</c15:sqref>
                        </c15:formulaRef>
                      </c:ext>
                    </c:extLst>
                    <c:strCache>
                      <c:ptCount val="6"/>
                      <c:pt idx="0">
                        <c:v>Fidelity S&amp;P 500 Index Fund P-ACC-EUR</c:v>
                      </c:pt>
                      <c:pt idx="1">
                        <c:v>Vanguard European Stock Index Fund EUR Acc</c:v>
                      </c:pt>
                      <c:pt idx="2">
                        <c:v>iShares Emerging Markets Index Fund D Acc</c:v>
                      </c:pt>
                      <c:pt idx="3">
                        <c:v>iShares Pacific Index Fund D Acc</c:v>
                      </c:pt>
                      <c:pt idx="4">
                        <c:v>Vanguard Global Small-Cap Index Fund EUR Acc</c:v>
                      </c:pt>
                      <c:pt idx="5">
                        <c:v>Fidelity MSCI Japan Index Fund P-ACC-EUR</c:v>
                      </c:pt>
                    </c:strCache>
                  </c:strRef>
                </c:cat>
                <c:val>
                  <c:numRef>
                    <c:extLst xmlns:c15="http://schemas.microsoft.com/office/drawing/2012/chart">
                      <c:ext xmlns:c15="http://schemas.microsoft.com/office/drawing/2012/chart" uri="{02D57815-91ED-43cb-92C2-25804820EDAC}">
                        <c15:formulaRef>
                          <c15:sqref>'Cartera Indexada'!$K$6:$K$11</c15:sqref>
                        </c15:formulaRef>
                      </c:ext>
                    </c:extLst>
                    <c:numCache>
                      <c:formatCode>0.00%</c:formatCode>
                      <c:ptCount val="6"/>
                      <c:pt idx="0">
                        <c:v>0.55721377260800276</c:v>
                      </c:pt>
                      <c:pt idx="1">
                        <c:v>0.14526897374377987</c:v>
                      </c:pt>
                      <c:pt idx="2">
                        <c:v>0.10823667730806427</c:v>
                      </c:pt>
                      <c:pt idx="3">
                        <c:v>2.8971793223348304E-2</c:v>
                      </c:pt>
                      <c:pt idx="4">
                        <c:v>0.10996320124052947</c:v>
                      </c:pt>
                      <c:pt idx="5">
                        <c:v>5.034558187627531E-2</c:v>
                      </c:pt>
                    </c:numCache>
                  </c:numRef>
                </c:val>
                <c:extLst xmlns:c15="http://schemas.microsoft.com/office/drawing/2012/chart">
                  <c:ext xmlns:c16="http://schemas.microsoft.com/office/drawing/2014/chart" uri="{C3380CC4-5D6E-409C-BE32-E72D297353CC}">
                    <c16:uniqueId val="{00000081-38AE-4E5A-B032-842704A2CA5E}"/>
                  </c:ext>
                </c:extLst>
              </c15:ser>
            </c15:filteredPieSeries>
            <c15:filteredPieSeries>
              <c15:ser>
                <c:idx val="9"/>
                <c:order val="9"/>
                <c:tx>
                  <c:strRef>
                    <c:extLst xmlns:c15="http://schemas.microsoft.com/office/drawing/2012/chart">
                      <c:ext xmlns:c15="http://schemas.microsoft.com/office/drawing/2012/chart" uri="{02D57815-91ED-43cb-92C2-25804820EDAC}">
                        <c15:formulaRef>
                          <c15:sqref>'Cartera Indexada'!$L$5</c15:sqref>
                        </c15:formulaRef>
                      </c:ext>
                    </c:extLst>
                    <c:strCache>
                      <c:ptCount val="1"/>
                      <c:pt idx="0">
                        <c:v>Precio Actual</c:v>
                      </c:pt>
                    </c:strCache>
                  </c:strRef>
                </c:tx>
                <c:dPt>
                  <c:idx val="0"/>
                  <c:bubble3D val="0"/>
                  <c:spPr>
                    <a:solidFill>
                      <a:schemeClr val="accent1"/>
                    </a:solidFill>
                    <a:ln>
                      <a:noFill/>
                    </a:ln>
                    <a:effectLst>
                      <a:outerShdw blurRad="317500" algn="ctr" rotWithShape="0">
                        <a:prstClr val="black">
                          <a:alpha val="25000"/>
                        </a:prstClr>
                      </a:outerShdw>
                    </a:effectLst>
                  </c:spPr>
                  <c:extLst xmlns:c15="http://schemas.microsoft.com/office/drawing/2012/chart">
                    <c:ext xmlns:c16="http://schemas.microsoft.com/office/drawing/2014/chart" uri="{C3380CC4-5D6E-409C-BE32-E72D297353CC}">
                      <c16:uniqueId val="{00000083-38AE-4E5A-B032-842704A2CA5E}"/>
                    </c:ext>
                  </c:extLst>
                </c:dPt>
                <c:dPt>
                  <c:idx val="1"/>
                  <c:bubble3D val="0"/>
                  <c:spPr>
                    <a:solidFill>
                      <a:schemeClr val="accent2"/>
                    </a:solidFill>
                    <a:ln>
                      <a:noFill/>
                    </a:ln>
                    <a:effectLst>
                      <a:outerShdw blurRad="317500" algn="ctr" rotWithShape="0">
                        <a:prstClr val="black">
                          <a:alpha val="25000"/>
                        </a:prstClr>
                      </a:outerShdw>
                    </a:effectLst>
                  </c:spPr>
                  <c:extLst xmlns:c15="http://schemas.microsoft.com/office/drawing/2012/chart">
                    <c:ext xmlns:c16="http://schemas.microsoft.com/office/drawing/2014/chart" uri="{C3380CC4-5D6E-409C-BE32-E72D297353CC}">
                      <c16:uniqueId val="{00000085-38AE-4E5A-B032-842704A2CA5E}"/>
                    </c:ext>
                  </c:extLst>
                </c:dPt>
                <c:dPt>
                  <c:idx val="2"/>
                  <c:bubble3D val="0"/>
                  <c:spPr>
                    <a:solidFill>
                      <a:schemeClr val="accent3"/>
                    </a:solidFill>
                    <a:ln>
                      <a:noFill/>
                    </a:ln>
                    <a:effectLst>
                      <a:outerShdw blurRad="317500" algn="ctr" rotWithShape="0">
                        <a:prstClr val="black">
                          <a:alpha val="25000"/>
                        </a:prstClr>
                      </a:outerShdw>
                    </a:effectLst>
                  </c:spPr>
                  <c:extLst xmlns:c15="http://schemas.microsoft.com/office/drawing/2012/chart">
                    <c:ext xmlns:c16="http://schemas.microsoft.com/office/drawing/2014/chart" uri="{C3380CC4-5D6E-409C-BE32-E72D297353CC}">
                      <c16:uniqueId val="{00000087-38AE-4E5A-B032-842704A2CA5E}"/>
                    </c:ext>
                  </c:extLst>
                </c:dPt>
                <c:dPt>
                  <c:idx val="3"/>
                  <c:bubble3D val="0"/>
                  <c:spPr>
                    <a:solidFill>
                      <a:schemeClr val="accent4"/>
                    </a:solidFill>
                    <a:ln>
                      <a:noFill/>
                    </a:ln>
                    <a:effectLst>
                      <a:outerShdw blurRad="317500" algn="ctr" rotWithShape="0">
                        <a:prstClr val="black">
                          <a:alpha val="25000"/>
                        </a:prstClr>
                      </a:outerShdw>
                    </a:effectLst>
                  </c:spPr>
                  <c:extLst xmlns:c15="http://schemas.microsoft.com/office/drawing/2012/chart">
                    <c:ext xmlns:c16="http://schemas.microsoft.com/office/drawing/2014/chart" uri="{C3380CC4-5D6E-409C-BE32-E72D297353CC}">
                      <c16:uniqueId val="{00000089-38AE-4E5A-B032-842704A2CA5E}"/>
                    </c:ext>
                  </c:extLst>
                </c:dPt>
                <c:dPt>
                  <c:idx val="4"/>
                  <c:bubble3D val="0"/>
                  <c:spPr>
                    <a:solidFill>
                      <a:schemeClr val="accent5"/>
                    </a:solidFill>
                    <a:ln>
                      <a:noFill/>
                    </a:ln>
                    <a:effectLst>
                      <a:outerShdw blurRad="317500" algn="ctr" rotWithShape="0">
                        <a:prstClr val="black">
                          <a:alpha val="25000"/>
                        </a:prstClr>
                      </a:outerShdw>
                    </a:effectLst>
                  </c:spPr>
                  <c:extLst xmlns:c15="http://schemas.microsoft.com/office/drawing/2012/chart">
                    <c:ext xmlns:c16="http://schemas.microsoft.com/office/drawing/2014/chart" uri="{C3380CC4-5D6E-409C-BE32-E72D297353CC}">
                      <c16:uniqueId val="{0000008B-38AE-4E5A-B032-842704A2CA5E}"/>
                    </c:ext>
                  </c:extLst>
                </c:dPt>
                <c:dPt>
                  <c:idx val="5"/>
                  <c:bubble3D val="0"/>
                  <c:spPr>
                    <a:solidFill>
                      <a:schemeClr val="accent6"/>
                    </a:solidFill>
                    <a:ln>
                      <a:noFill/>
                    </a:ln>
                    <a:effectLst>
                      <a:outerShdw blurRad="317500" algn="ctr" rotWithShape="0">
                        <a:prstClr val="black">
                          <a:alpha val="25000"/>
                        </a:prstClr>
                      </a:outerShdw>
                    </a:effectLst>
                  </c:spPr>
                  <c:extLst xmlns:c15="http://schemas.microsoft.com/office/drawing/2012/chart">
                    <c:ext xmlns:c16="http://schemas.microsoft.com/office/drawing/2014/chart" uri="{C3380CC4-5D6E-409C-BE32-E72D297353CC}">
                      <c16:uniqueId val="{0000008D-38AE-4E5A-B032-842704A2CA5E}"/>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s-ES"/>
                    </a:p>
                  </c:txPr>
                  <c:dLblPos val="inEnd"/>
                  <c:showLegendKey val="0"/>
                  <c:showVal val="0"/>
                  <c:showCatName val="0"/>
                  <c:showSerName val="0"/>
                  <c:showPercent val="1"/>
                  <c:showBubbleSize val="0"/>
                  <c:showLeaderLines val="1"/>
                  <c:leaderLines>
                    <c:spPr>
                      <a:ln w="9525" cap="flat" cmpd="sng" algn="ctr">
                        <a:solidFill>
                          <a:schemeClr val="dk1">
                            <a:lumMod val="35000"/>
                            <a:lumOff val="65000"/>
                          </a:schemeClr>
                        </a:solidFill>
                        <a:round/>
                      </a:ln>
                      <a:effectLst/>
                    </c:spPr>
                  </c:leaderLines>
                  <c:extLst xmlns:c15="http://schemas.microsoft.com/office/drawing/2012/chart">
                    <c:ext xmlns:c15="http://schemas.microsoft.com/office/drawing/2012/chart" uri="{CE6537A1-D6FC-4f65-9D91-7224C49458BB}"/>
                  </c:extLst>
                </c:dLbls>
                <c:cat>
                  <c:strRef>
                    <c:extLst xmlns:c15="http://schemas.microsoft.com/office/drawing/2012/chart">
                      <c:ext xmlns:c15="http://schemas.microsoft.com/office/drawing/2012/chart" uri="{02D57815-91ED-43cb-92C2-25804820EDAC}">
                        <c15:formulaRef>
                          <c15:sqref>'Cartera Indexada'!$A$6:$A$11</c15:sqref>
                        </c15:formulaRef>
                      </c:ext>
                    </c:extLst>
                    <c:strCache>
                      <c:ptCount val="6"/>
                      <c:pt idx="0">
                        <c:v>Fidelity S&amp;P 500 Index Fund P-ACC-EUR</c:v>
                      </c:pt>
                      <c:pt idx="1">
                        <c:v>Vanguard European Stock Index Fund EUR Acc</c:v>
                      </c:pt>
                      <c:pt idx="2">
                        <c:v>iShares Emerging Markets Index Fund D Acc</c:v>
                      </c:pt>
                      <c:pt idx="3">
                        <c:v>iShares Pacific Index Fund D Acc</c:v>
                      </c:pt>
                      <c:pt idx="4">
                        <c:v>Vanguard Global Small-Cap Index Fund EUR Acc</c:v>
                      </c:pt>
                      <c:pt idx="5">
                        <c:v>Fidelity MSCI Japan Index Fund P-ACC-EUR</c:v>
                      </c:pt>
                    </c:strCache>
                  </c:strRef>
                </c:cat>
                <c:val>
                  <c:numRef>
                    <c:extLst xmlns:c15="http://schemas.microsoft.com/office/drawing/2012/chart">
                      <c:ext xmlns:c15="http://schemas.microsoft.com/office/drawing/2012/chart" uri="{02D57815-91ED-43cb-92C2-25804820EDAC}">
                        <c15:formulaRef>
                          <c15:sqref>'Cartera Indexada'!$L$6:$L$11</c15:sqref>
                        </c15:formulaRef>
                      </c:ext>
                    </c:extLst>
                    <c:numCache>
                      <c:formatCode>"€"#,##0.00_);[Red]\("€"#,##0.00\)</c:formatCode>
                      <c:ptCount val="6"/>
                      <c:pt idx="0">
                        <c:v>9.1950000000000003</c:v>
                      </c:pt>
                      <c:pt idx="1">
                        <c:v>24.995000000000001</c:v>
                      </c:pt>
                      <c:pt idx="2">
                        <c:v>11.911</c:v>
                      </c:pt>
                      <c:pt idx="3">
                        <c:v>13.295999999999999</c:v>
                      </c:pt>
                      <c:pt idx="4">
                        <c:v>280.45699999999999</c:v>
                      </c:pt>
                      <c:pt idx="5">
                        <c:v>6.0540000000000003</c:v>
                      </c:pt>
                    </c:numCache>
                  </c:numRef>
                </c:val>
                <c:extLst xmlns:c15="http://schemas.microsoft.com/office/drawing/2012/chart">
                  <c:ext xmlns:c16="http://schemas.microsoft.com/office/drawing/2014/chart" uri="{C3380CC4-5D6E-409C-BE32-E72D297353CC}">
                    <c16:uniqueId val="{0000008E-38AE-4E5A-B032-842704A2CA5E}"/>
                  </c:ext>
                </c:extLst>
              </c15:ser>
            </c15:filteredPieSeries>
            <c15:filteredPieSeries>
              <c15:ser>
                <c:idx val="10"/>
                <c:order val="10"/>
                <c:tx>
                  <c:strRef>
                    <c:extLst xmlns:c15="http://schemas.microsoft.com/office/drawing/2012/chart">
                      <c:ext xmlns:c15="http://schemas.microsoft.com/office/drawing/2012/chart" uri="{02D57815-91ED-43cb-92C2-25804820EDAC}">
                        <c15:formulaRef>
                          <c15:sqref>'Cartera Indexada'!$M$5</c15:sqref>
                        </c15:formulaRef>
                      </c:ext>
                    </c:extLst>
                    <c:strCache>
                      <c:ptCount val="1"/>
                      <c:pt idx="0">
                        <c:v>Valor Actual</c:v>
                      </c:pt>
                    </c:strCache>
                  </c:strRef>
                </c:tx>
                <c:dPt>
                  <c:idx val="0"/>
                  <c:bubble3D val="0"/>
                  <c:spPr>
                    <a:solidFill>
                      <a:schemeClr val="accent1"/>
                    </a:solidFill>
                    <a:ln>
                      <a:noFill/>
                    </a:ln>
                    <a:effectLst>
                      <a:outerShdw blurRad="317500" algn="ctr" rotWithShape="0">
                        <a:prstClr val="black">
                          <a:alpha val="25000"/>
                        </a:prstClr>
                      </a:outerShdw>
                    </a:effectLst>
                  </c:spPr>
                  <c:extLst xmlns:c15="http://schemas.microsoft.com/office/drawing/2012/chart">
                    <c:ext xmlns:c16="http://schemas.microsoft.com/office/drawing/2014/chart" uri="{C3380CC4-5D6E-409C-BE32-E72D297353CC}">
                      <c16:uniqueId val="{00000090-38AE-4E5A-B032-842704A2CA5E}"/>
                    </c:ext>
                  </c:extLst>
                </c:dPt>
                <c:dPt>
                  <c:idx val="1"/>
                  <c:bubble3D val="0"/>
                  <c:spPr>
                    <a:solidFill>
                      <a:schemeClr val="accent2"/>
                    </a:solidFill>
                    <a:ln>
                      <a:noFill/>
                    </a:ln>
                    <a:effectLst>
                      <a:outerShdw blurRad="317500" algn="ctr" rotWithShape="0">
                        <a:prstClr val="black">
                          <a:alpha val="25000"/>
                        </a:prstClr>
                      </a:outerShdw>
                    </a:effectLst>
                  </c:spPr>
                  <c:extLst xmlns:c15="http://schemas.microsoft.com/office/drawing/2012/chart">
                    <c:ext xmlns:c16="http://schemas.microsoft.com/office/drawing/2014/chart" uri="{C3380CC4-5D6E-409C-BE32-E72D297353CC}">
                      <c16:uniqueId val="{00000092-38AE-4E5A-B032-842704A2CA5E}"/>
                    </c:ext>
                  </c:extLst>
                </c:dPt>
                <c:dPt>
                  <c:idx val="2"/>
                  <c:bubble3D val="0"/>
                  <c:spPr>
                    <a:solidFill>
                      <a:schemeClr val="accent3"/>
                    </a:solidFill>
                    <a:ln>
                      <a:noFill/>
                    </a:ln>
                    <a:effectLst>
                      <a:outerShdw blurRad="317500" algn="ctr" rotWithShape="0">
                        <a:prstClr val="black">
                          <a:alpha val="25000"/>
                        </a:prstClr>
                      </a:outerShdw>
                    </a:effectLst>
                  </c:spPr>
                  <c:extLst xmlns:c15="http://schemas.microsoft.com/office/drawing/2012/chart">
                    <c:ext xmlns:c16="http://schemas.microsoft.com/office/drawing/2014/chart" uri="{C3380CC4-5D6E-409C-BE32-E72D297353CC}">
                      <c16:uniqueId val="{00000094-38AE-4E5A-B032-842704A2CA5E}"/>
                    </c:ext>
                  </c:extLst>
                </c:dPt>
                <c:dPt>
                  <c:idx val="3"/>
                  <c:bubble3D val="0"/>
                  <c:spPr>
                    <a:solidFill>
                      <a:schemeClr val="accent4"/>
                    </a:solidFill>
                    <a:ln>
                      <a:noFill/>
                    </a:ln>
                    <a:effectLst>
                      <a:outerShdw blurRad="317500" algn="ctr" rotWithShape="0">
                        <a:prstClr val="black">
                          <a:alpha val="25000"/>
                        </a:prstClr>
                      </a:outerShdw>
                    </a:effectLst>
                  </c:spPr>
                  <c:extLst xmlns:c15="http://schemas.microsoft.com/office/drawing/2012/chart">
                    <c:ext xmlns:c16="http://schemas.microsoft.com/office/drawing/2014/chart" uri="{C3380CC4-5D6E-409C-BE32-E72D297353CC}">
                      <c16:uniqueId val="{00000096-38AE-4E5A-B032-842704A2CA5E}"/>
                    </c:ext>
                  </c:extLst>
                </c:dPt>
                <c:dPt>
                  <c:idx val="4"/>
                  <c:bubble3D val="0"/>
                  <c:spPr>
                    <a:solidFill>
                      <a:schemeClr val="accent5"/>
                    </a:solidFill>
                    <a:ln>
                      <a:noFill/>
                    </a:ln>
                    <a:effectLst>
                      <a:outerShdw blurRad="317500" algn="ctr" rotWithShape="0">
                        <a:prstClr val="black">
                          <a:alpha val="25000"/>
                        </a:prstClr>
                      </a:outerShdw>
                    </a:effectLst>
                  </c:spPr>
                  <c:extLst xmlns:c15="http://schemas.microsoft.com/office/drawing/2012/chart">
                    <c:ext xmlns:c16="http://schemas.microsoft.com/office/drawing/2014/chart" uri="{C3380CC4-5D6E-409C-BE32-E72D297353CC}">
                      <c16:uniqueId val="{00000098-38AE-4E5A-B032-842704A2CA5E}"/>
                    </c:ext>
                  </c:extLst>
                </c:dPt>
                <c:dPt>
                  <c:idx val="5"/>
                  <c:bubble3D val="0"/>
                  <c:spPr>
                    <a:solidFill>
                      <a:schemeClr val="accent6"/>
                    </a:solidFill>
                    <a:ln>
                      <a:noFill/>
                    </a:ln>
                    <a:effectLst>
                      <a:outerShdw blurRad="317500" algn="ctr" rotWithShape="0">
                        <a:prstClr val="black">
                          <a:alpha val="25000"/>
                        </a:prstClr>
                      </a:outerShdw>
                    </a:effectLst>
                  </c:spPr>
                  <c:extLst xmlns:c15="http://schemas.microsoft.com/office/drawing/2012/chart">
                    <c:ext xmlns:c16="http://schemas.microsoft.com/office/drawing/2014/chart" uri="{C3380CC4-5D6E-409C-BE32-E72D297353CC}">
                      <c16:uniqueId val="{0000009A-38AE-4E5A-B032-842704A2CA5E}"/>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s-ES"/>
                    </a:p>
                  </c:txPr>
                  <c:dLblPos val="inEnd"/>
                  <c:showLegendKey val="0"/>
                  <c:showVal val="0"/>
                  <c:showCatName val="0"/>
                  <c:showSerName val="0"/>
                  <c:showPercent val="1"/>
                  <c:showBubbleSize val="0"/>
                  <c:showLeaderLines val="1"/>
                  <c:leaderLines>
                    <c:spPr>
                      <a:ln w="9525" cap="flat" cmpd="sng" algn="ctr">
                        <a:solidFill>
                          <a:schemeClr val="dk1">
                            <a:lumMod val="35000"/>
                            <a:lumOff val="65000"/>
                          </a:schemeClr>
                        </a:solidFill>
                        <a:round/>
                      </a:ln>
                      <a:effectLst/>
                    </c:spPr>
                  </c:leaderLines>
                  <c:extLst xmlns:c15="http://schemas.microsoft.com/office/drawing/2012/chart">
                    <c:ext xmlns:c15="http://schemas.microsoft.com/office/drawing/2012/chart" uri="{CE6537A1-D6FC-4f65-9D91-7224C49458BB}"/>
                  </c:extLst>
                </c:dLbls>
                <c:cat>
                  <c:strRef>
                    <c:extLst xmlns:c15="http://schemas.microsoft.com/office/drawing/2012/chart">
                      <c:ext xmlns:c15="http://schemas.microsoft.com/office/drawing/2012/chart" uri="{02D57815-91ED-43cb-92C2-25804820EDAC}">
                        <c15:formulaRef>
                          <c15:sqref>'Cartera Indexada'!$A$6:$A$11</c15:sqref>
                        </c15:formulaRef>
                      </c:ext>
                    </c:extLst>
                    <c:strCache>
                      <c:ptCount val="6"/>
                      <c:pt idx="0">
                        <c:v>Fidelity S&amp;P 500 Index Fund P-ACC-EUR</c:v>
                      </c:pt>
                      <c:pt idx="1">
                        <c:v>Vanguard European Stock Index Fund EUR Acc</c:v>
                      </c:pt>
                      <c:pt idx="2">
                        <c:v>iShares Emerging Markets Index Fund D Acc</c:v>
                      </c:pt>
                      <c:pt idx="3">
                        <c:v>iShares Pacific Index Fund D Acc</c:v>
                      </c:pt>
                      <c:pt idx="4">
                        <c:v>Vanguard Global Small-Cap Index Fund EUR Acc</c:v>
                      </c:pt>
                      <c:pt idx="5">
                        <c:v>Fidelity MSCI Japan Index Fund P-ACC-EUR</c:v>
                      </c:pt>
                    </c:strCache>
                  </c:strRef>
                </c:cat>
                <c:val>
                  <c:numRef>
                    <c:extLst xmlns:c15="http://schemas.microsoft.com/office/drawing/2012/chart">
                      <c:ext xmlns:c15="http://schemas.microsoft.com/office/drawing/2012/chart" uri="{02D57815-91ED-43cb-92C2-25804820EDAC}">
                        <c15:formulaRef>
                          <c15:sqref>'Cartera Indexada'!$M$6:$M$11</c15:sqref>
                        </c15:formulaRef>
                      </c:ext>
                    </c:extLst>
                    <c:numCache>
                      <c:formatCode>"€"#,##0.00_);[Red]\("€"#,##0.00\)</c:formatCode>
                      <c:ptCount val="6"/>
                      <c:pt idx="0">
                        <c:v>299.69110963714189</c:v>
                      </c:pt>
                      <c:pt idx="1">
                        <c:v>78.249278747187006</c:v>
                      </c:pt>
                      <c:pt idx="2">
                        <c:v>54.47280641844209</c:v>
                      </c:pt>
                      <c:pt idx="3">
                        <c:v>15.595040152410629</c:v>
                      </c:pt>
                      <c:pt idx="4">
                        <c:v>59.976646457510384</c:v>
                      </c:pt>
                      <c:pt idx="5">
                        <c:v>26.864718316985986</c:v>
                      </c:pt>
                    </c:numCache>
                  </c:numRef>
                </c:val>
                <c:extLst xmlns:c15="http://schemas.microsoft.com/office/drawing/2012/chart">
                  <c:ext xmlns:c16="http://schemas.microsoft.com/office/drawing/2014/chart" uri="{C3380CC4-5D6E-409C-BE32-E72D297353CC}">
                    <c16:uniqueId val="{0000009B-38AE-4E5A-B032-842704A2CA5E}"/>
                  </c:ext>
                </c:extLst>
              </c15:ser>
            </c15:filteredPieSeries>
            <c15:filteredPieSeries>
              <c15:ser>
                <c:idx val="12"/>
                <c:order val="12"/>
                <c:tx>
                  <c:strRef>
                    <c:extLst xmlns:c15="http://schemas.microsoft.com/office/drawing/2012/chart">
                      <c:ext xmlns:c15="http://schemas.microsoft.com/office/drawing/2012/chart" uri="{02D57815-91ED-43cb-92C2-25804820EDAC}">
                        <c15:formulaRef>
                          <c15:sqref>'Cartera Indexada'!$O$5</c15:sqref>
                        </c15:formulaRef>
                      </c:ext>
                    </c:extLst>
                    <c:strCache>
                      <c:ptCount val="1"/>
                      <c:pt idx="0">
                        <c:v>Rentabilidad</c:v>
                      </c:pt>
                    </c:strCache>
                  </c:strRef>
                </c:tx>
                <c:dPt>
                  <c:idx val="0"/>
                  <c:bubble3D val="0"/>
                  <c:spPr>
                    <a:solidFill>
                      <a:schemeClr val="accent1"/>
                    </a:solidFill>
                    <a:ln>
                      <a:noFill/>
                    </a:ln>
                    <a:effectLst>
                      <a:outerShdw blurRad="317500" algn="ctr" rotWithShape="0">
                        <a:prstClr val="black">
                          <a:alpha val="25000"/>
                        </a:prstClr>
                      </a:outerShdw>
                    </a:effectLst>
                  </c:spPr>
                  <c:extLst xmlns:c15="http://schemas.microsoft.com/office/drawing/2012/chart">
                    <c:ext xmlns:c16="http://schemas.microsoft.com/office/drawing/2014/chart" uri="{C3380CC4-5D6E-409C-BE32-E72D297353CC}">
                      <c16:uniqueId val="{0000009D-38AE-4E5A-B032-842704A2CA5E}"/>
                    </c:ext>
                  </c:extLst>
                </c:dPt>
                <c:dPt>
                  <c:idx val="1"/>
                  <c:bubble3D val="0"/>
                  <c:spPr>
                    <a:solidFill>
                      <a:schemeClr val="accent2"/>
                    </a:solidFill>
                    <a:ln>
                      <a:noFill/>
                    </a:ln>
                    <a:effectLst>
                      <a:outerShdw blurRad="317500" algn="ctr" rotWithShape="0">
                        <a:prstClr val="black">
                          <a:alpha val="25000"/>
                        </a:prstClr>
                      </a:outerShdw>
                    </a:effectLst>
                  </c:spPr>
                  <c:extLst xmlns:c15="http://schemas.microsoft.com/office/drawing/2012/chart">
                    <c:ext xmlns:c16="http://schemas.microsoft.com/office/drawing/2014/chart" uri="{C3380CC4-5D6E-409C-BE32-E72D297353CC}">
                      <c16:uniqueId val="{0000009F-38AE-4E5A-B032-842704A2CA5E}"/>
                    </c:ext>
                  </c:extLst>
                </c:dPt>
                <c:dPt>
                  <c:idx val="2"/>
                  <c:bubble3D val="0"/>
                  <c:spPr>
                    <a:solidFill>
                      <a:schemeClr val="accent3"/>
                    </a:solidFill>
                    <a:ln>
                      <a:noFill/>
                    </a:ln>
                    <a:effectLst>
                      <a:outerShdw blurRad="317500" algn="ctr" rotWithShape="0">
                        <a:prstClr val="black">
                          <a:alpha val="25000"/>
                        </a:prstClr>
                      </a:outerShdw>
                    </a:effectLst>
                  </c:spPr>
                  <c:extLst xmlns:c15="http://schemas.microsoft.com/office/drawing/2012/chart">
                    <c:ext xmlns:c16="http://schemas.microsoft.com/office/drawing/2014/chart" uri="{C3380CC4-5D6E-409C-BE32-E72D297353CC}">
                      <c16:uniqueId val="{000000A1-38AE-4E5A-B032-842704A2CA5E}"/>
                    </c:ext>
                  </c:extLst>
                </c:dPt>
                <c:dPt>
                  <c:idx val="3"/>
                  <c:bubble3D val="0"/>
                  <c:spPr>
                    <a:solidFill>
                      <a:schemeClr val="accent4"/>
                    </a:solidFill>
                    <a:ln>
                      <a:noFill/>
                    </a:ln>
                    <a:effectLst>
                      <a:outerShdw blurRad="317500" algn="ctr" rotWithShape="0">
                        <a:prstClr val="black">
                          <a:alpha val="25000"/>
                        </a:prstClr>
                      </a:outerShdw>
                    </a:effectLst>
                  </c:spPr>
                  <c:extLst xmlns:c15="http://schemas.microsoft.com/office/drawing/2012/chart">
                    <c:ext xmlns:c16="http://schemas.microsoft.com/office/drawing/2014/chart" uri="{C3380CC4-5D6E-409C-BE32-E72D297353CC}">
                      <c16:uniqueId val="{000000A3-38AE-4E5A-B032-842704A2CA5E}"/>
                    </c:ext>
                  </c:extLst>
                </c:dPt>
                <c:dPt>
                  <c:idx val="4"/>
                  <c:bubble3D val="0"/>
                  <c:spPr>
                    <a:solidFill>
                      <a:schemeClr val="accent5"/>
                    </a:solidFill>
                    <a:ln>
                      <a:noFill/>
                    </a:ln>
                    <a:effectLst>
                      <a:outerShdw blurRad="317500" algn="ctr" rotWithShape="0">
                        <a:prstClr val="black">
                          <a:alpha val="25000"/>
                        </a:prstClr>
                      </a:outerShdw>
                    </a:effectLst>
                  </c:spPr>
                  <c:extLst xmlns:c15="http://schemas.microsoft.com/office/drawing/2012/chart">
                    <c:ext xmlns:c16="http://schemas.microsoft.com/office/drawing/2014/chart" uri="{C3380CC4-5D6E-409C-BE32-E72D297353CC}">
                      <c16:uniqueId val="{000000A5-38AE-4E5A-B032-842704A2CA5E}"/>
                    </c:ext>
                  </c:extLst>
                </c:dPt>
                <c:dPt>
                  <c:idx val="5"/>
                  <c:bubble3D val="0"/>
                  <c:spPr>
                    <a:solidFill>
                      <a:schemeClr val="accent6"/>
                    </a:solidFill>
                    <a:ln>
                      <a:noFill/>
                    </a:ln>
                    <a:effectLst>
                      <a:outerShdw blurRad="317500" algn="ctr" rotWithShape="0">
                        <a:prstClr val="black">
                          <a:alpha val="25000"/>
                        </a:prstClr>
                      </a:outerShdw>
                    </a:effectLst>
                  </c:spPr>
                  <c:extLst xmlns:c15="http://schemas.microsoft.com/office/drawing/2012/chart">
                    <c:ext xmlns:c16="http://schemas.microsoft.com/office/drawing/2014/chart" uri="{C3380CC4-5D6E-409C-BE32-E72D297353CC}">
                      <c16:uniqueId val="{000000A7-38AE-4E5A-B032-842704A2CA5E}"/>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s-ES"/>
                    </a:p>
                  </c:txPr>
                  <c:dLblPos val="inEnd"/>
                  <c:showLegendKey val="0"/>
                  <c:showVal val="0"/>
                  <c:showCatName val="0"/>
                  <c:showSerName val="0"/>
                  <c:showPercent val="1"/>
                  <c:showBubbleSize val="0"/>
                  <c:showLeaderLines val="1"/>
                  <c:leaderLines>
                    <c:spPr>
                      <a:ln w="9525" cap="flat" cmpd="sng" algn="ctr">
                        <a:solidFill>
                          <a:schemeClr val="dk1">
                            <a:lumMod val="35000"/>
                            <a:lumOff val="65000"/>
                          </a:schemeClr>
                        </a:solidFill>
                        <a:round/>
                      </a:ln>
                      <a:effectLst/>
                    </c:spPr>
                  </c:leaderLines>
                  <c:extLst xmlns:c15="http://schemas.microsoft.com/office/drawing/2012/chart">
                    <c:ext xmlns:c15="http://schemas.microsoft.com/office/drawing/2012/chart" uri="{CE6537A1-D6FC-4f65-9D91-7224C49458BB}"/>
                  </c:extLst>
                </c:dLbls>
                <c:cat>
                  <c:strRef>
                    <c:extLst xmlns:c15="http://schemas.microsoft.com/office/drawing/2012/chart">
                      <c:ext xmlns:c15="http://schemas.microsoft.com/office/drawing/2012/chart" uri="{02D57815-91ED-43cb-92C2-25804820EDAC}">
                        <c15:formulaRef>
                          <c15:sqref>'Cartera Indexada'!$A$6:$A$11</c15:sqref>
                        </c15:formulaRef>
                      </c:ext>
                    </c:extLst>
                    <c:strCache>
                      <c:ptCount val="6"/>
                      <c:pt idx="0">
                        <c:v>Fidelity S&amp;P 500 Index Fund P-ACC-EUR</c:v>
                      </c:pt>
                      <c:pt idx="1">
                        <c:v>Vanguard European Stock Index Fund EUR Acc</c:v>
                      </c:pt>
                      <c:pt idx="2">
                        <c:v>iShares Emerging Markets Index Fund D Acc</c:v>
                      </c:pt>
                      <c:pt idx="3">
                        <c:v>iShares Pacific Index Fund D Acc</c:v>
                      </c:pt>
                      <c:pt idx="4">
                        <c:v>Vanguard Global Small-Cap Index Fund EUR Acc</c:v>
                      </c:pt>
                      <c:pt idx="5">
                        <c:v>Fidelity MSCI Japan Index Fund P-ACC-EUR</c:v>
                      </c:pt>
                    </c:strCache>
                  </c:strRef>
                </c:cat>
                <c:val>
                  <c:numRef>
                    <c:extLst xmlns:c15="http://schemas.microsoft.com/office/drawing/2012/chart">
                      <c:ext xmlns:c15="http://schemas.microsoft.com/office/drawing/2012/chart" uri="{02D57815-91ED-43cb-92C2-25804820EDAC}">
                        <c15:formulaRef>
                          <c15:sqref>'Cartera Indexada'!$O$6:$O$11</c15:sqref>
                        </c15:formulaRef>
                      </c:ext>
                    </c:extLst>
                    <c:numCache>
                      <c:formatCode>0.00%</c:formatCode>
                      <c:ptCount val="6"/>
                      <c:pt idx="0">
                        <c:v>7.4810052600818272E-2</c:v>
                      </c:pt>
                      <c:pt idx="1">
                        <c:v>5.9487275131826514E-2</c:v>
                      </c:pt>
                      <c:pt idx="2">
                        <c:v>4.1353383458646566E-2</c:v>
                      </c:pt>
                      <c:pt idx="3">
                        <c:v>6.6324484722110846E-2</c:v>
                      </c:pt>
                      <c:pt idx="4">
                        <c:v>8.1849339507827787E-2</c:v>
                      </c:pt>
                      <c:pt idx="5">
                        <c:v>7.722419928825637E-2</c:v>
                      </c:pt>
                    </c:numCache>
                  </c:numRef>
                </c:val>
                <c:extLst xmlns:c15="http://schemas.microsoft.com/office/drawing/2012/chart">
                  <c:ext xmlns:c16="http://schemas.microsoft.com/office/drawing/2014/chart" uri="{C3380CC4-5D6E-409C-BE32-E72D297353CC}">
                    <c16:uniqueId val="{000000A8-38AE-4E5A-B032-842704A2CA5E}"/>
                  </c:ext>
                </c:extLst>
              </c15:ser>
            </c15:filteredPieSeries>
            <c15:filteredPieSeries>
              <c15:ser>
                <c:idx val="13"/>
                <c:order val="13"/>
                <c:tx>
                  <c:strRef>
                    <c:extLst xmlns:c15="http://schemas.microsoft.com/office/drawing/2012/chart">
                      <c:ext xmlns:c15="http://schemas.microsoft.com/office/drawing/2012/chart" uri="{02D57815-91ED-43cb-92C2-25804820EDAC}">
                        <c15:formulaRef>
                          <c15:sqref>'Cartera Indexada'!$P$5</c15:sqref>
                        </c15:formulaRef>
                      </c:ext>
                    </c:extLst>
                    <c:strCache>
                      <c:ptCount val="1"/>
                      <c:pt idx="0">
                        <c:v>Rebalanceo</c:v>
                      </c:pt>
                    </c:strCache>
                  </c:strRef>
                </c:tx>
                <c:dPt>
                  <c:idx val="0"/>
                  <c:bubble3D val="0"/>
                  <c:spPr>
                    <a:solidFill>
                      <a:schemeClr val="accent1"/>
                    </a:solidFill>
                    <a:ln>
                      <a:noFill/>
                    </a:ln>
                    <a:effectLst>
                      <a:outerShdw blurRad="317500" algn="ctr" rotWithShape="0">
                        <a:prstClr val="black">
                          <a:alpha val="25000"/>
                        </a:prstClr>
                      </a:outerShdw>
                    </a:effectLst>
                  </c:spPr>
                  <c:extLst xmlns:c15="http://schemas.microsoft.com/office/drawing/2012/chart">
                    <c:ext xmlns:c16="http://schemas.microsoft.com/office/drawing/2014/chart" uri="{C3380CC4-5D6E-409C-BE32-E72D297353CC}">
                      <c16:uniqueId val="{000000AA-38AE-4E5A-B032-842704A2CA5E}"/>
                    </c:ext>
                  </c:extLst>
                </c:dPt>
                <c:dPt>
                  <c:idx val="1"/>
                  <c:bubble3D val="0"/>
                  <c:spPr>
                    <a:solidFill>
                      <a:schemeClr val="accent2"/>
                    </a:solidFill>
                    <a:ln>
                      <a:noFill/>
                    </a:ln>
                    <a:effectLst>
                      <a:outerShdw blurRad="317500" algn="ctr" rotWithShape="0">
                        <a:prstClr val="black">
                          <a:alpha val="25000"/>
                        </a:prstClr>
                      </a:outerShdw>
                    </a:effectLst>
                  </c:spPr>
                  <c:extLst xmlns:c15="http://schemas.microsoft.com/office/drawing/2012/chart">
                    <c:ext xmlns:c16="http://schemas.microsoft.com/office/drawing/2014/chart" uri="{C3380CC4-5D6E-409C-BE32-E72D297353CC}">
                      <c16:uniqueId val="{000000AC-38AE-4E5A-B032-842704A2CA5E}"/>
                    </c:ext>
                  </c:extLst>
                </c:dPt>
                <c:dPt>
                  <c:idx val="2"/>
                  <c:bubble3D val="0"/>
                  <c:spPr>
                    <a:solidFill>
                      <a:schemeClr val="accent3"/>
                    </a:solidFill>
                    <a:ln>
                      <a:noFill/>
                    </a:ln>
                    <a:effectLst>
                      <a:outerShdw blurRad="317500" algn="ctr" rotWithShape="0">
                        <a:prstClr val="black">
                          <a:alpha val="25000"/>
                        </a:prstClr>
                      </a:outerShdw>
                    </a:effectLst>
                  </c:spPr>
                  <c:extLst xmlns:c15="http://schemas.microsoft.com/office/drawing/2012/chart">
                    <c:ext xmlns:c16="http://schemas.microsoft.com/office/drawing/2014/chart" uri="{C3380CC4-5D6E-409C-BE32-E72D297353CC}">
                      <c16:uniqueId val="{000000AE-38AE-4E5A-B032-842704A2CA5E}"/>
                    </c:ext>
                  </c:extLst>
                </c:dPt>
                <c:dPt>
                  <c:idx val="3"/>
                  <c:bubble3D val="0"/>
                  <c:spPr>
                    <a:solidFill>
                      <a:schemeClr val="accent4"/>
                    </a:solidFill>
                    <a:ln>
                      <a:noFill/>
                    </a:ln>
                    <a:effectLst>
                      <a:outerShdw blurRad="317500" algn="ctr" rotWithShape="0">
                        <a:prstClr val="black">
                          <a:alpha val="25000"/>
                        </a:prstClr>
                      </a:outerShdw>
                    </a:effectLst>
                  </c:spPr>
                  <c:extLst xmlns:c15="http://schemas.microsoft.com/office/drawing/2012/chart">
                    <c:ext xmlns:c16="http://schemas.microsoft.com/office/drawing/2014/chart" uri="{C3380CC4-5D6E-409C-BE32-E72D297353CC}">
                      <c16:uniqueId val="{000000B0-38AE-4E5A-B032-842704A2CA5E}"/>
                    </c:ext>
                  </c:extLst>
                </c:dPt>
                <c:dPt>
                  <c:idx val="4"/>
                  <c:bubble3D val="0"/>
                  <c:spPr>
                    <a:solidFill>
                      <a:schemeClr val="accent5"/>
                    </a:solidFill>
                    <a:ln>
                      <a:noFill/>
                    </a:ln>
                    <a:effectLst>
                      <a:outerShdw blurRad="317500" algn="ctr" rotWithShape="0">
                        <a:prstClr val="black">
                          <a:alpha val="25000"/>
                        </a:prstClr>
                      </a:outerShdw>
                    </a:effectLst>
                  </c:spPr>
                  <c:extLst xmlns:c15="http://schemas.microsoft.com/office/drawing/2012/chart">
                    <c:ext xmlns:c16="http://schemas.microsoft.com/office/drawing/2014/chart" uri="{C3380CC4-5D6E-409C-BE32-E72D297353CC}">
                      <c16:uniqueId val="{000000B2-38AE-4E5A-B032-842704A2CA5E}"/>
                    </c:ext>
                  </c:extLst>
                </c:dPt>
                <c:dPt>
                  <c:idx val="5"/>
                  <c:bubble3D val="0"/>
                  <c:spPr>
                    <a:solidFill>
                      <a:schemeClr val="accent6"/>
                    </a:solidFill>
                    <a:ln>
                      <a:noFill/>
                    </a:ln>
                    <a:effectLst>
                      <a:outerShdw blurRad="317500" algn="ctr" rotWithShape="0">
                        <a:prstClr val="black">
                          <a:alpha val="25000"/>
                        </a:prstClr>
                      </a:outerShdw>
                    </a:effectLst>
                  </c:spPr>
                  <c:extLst xmlns:c15="http://schemas.microsoft.com/office/drawing/2012/chart">
                    <c:ext xmlns:c16="http://schemas.microsoft.com/office/drawing/2014/chart" uri="{C3380CC4-5D6E-409C-BE32-E72D297353CC}">
                      <c16:uniqueId val="{000000B4-38AE-4E5A-B032-842704A2CA5E}"/>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s-ES"/>
                    </a:p>
                  </c:txPr>
                  <c:dLblPos val="inEnd"/>
                  <c:showLegendKey val="0"/>
                  <c:showVal val="0"/>
                  <c:showCatName val="0"/>
                  <c:showSerName val="0"/>
                  <c:showPercent val="1"/>
                  <c:showBubbleSize val="0"/>
                  <c:showLeaderLines val="1"/>
                  <c:leaderLines>
                    <c:spPr>
                      <a:ln w="9525" cap="flat" cmpd="sng" algn="ctr">
                        <a:solidFill>
                          <a:schemeClr val="dk1">
                            <a:lumMod val="35000"/>
                            <a:lumOff val="65000"/>
                          </a:schemeClr>
                        </a:solidFill>
                        <a:round/>
                      </a:ln>
                      <a:effectLst/>
                    </c:spPr>
                  </c:leaderLines>
                  <c:extLst xmlns:c15="http://schemas.microsoft.com/office/drawing/2012/chart">
                    <c:ext xmlns:c15="http://schemas.microsoft.com/office/drawing/2012/chart" uri="{CE6537A1-D6FC-4f65-9D91-7224C49458BB}"/>
                  </c:extLst>
                </c:dLbls>
                <c:cat>
                  <c:strRef>
                    <c:extLst xmlns:c15="http://schemas.microsoft.com/office/drawing/2012/chart">
                      <c:ext xmlns:c15="http://schemas.microsoft.com/office/drawing/2012/chart" uri="{02D57815-91ED-43cb-92C2-25804820EDAC}">
                        <c15:formulaRef>
                          <c15:sqref>'Cartera Indexada'!$A$6:$A$11</c15:sqref>
                        </c15:formulaRef>
                      </c:ext>
                    </c:extLst>
                    <c:strCache>
                      <c:ptCount val="6"/>
                      <c:pt idx="0">
                        <c:v>Fidelity S&amp;P 500 Index Fund P-ACC-EUR</c:v>
                      </c:pt>
                      <c:pt idx="1">
                        <c:v>Vanguard European Stock Index Fund EUR Acc</c:v>
                      </c:pt>
                      <c:pt idx="2">
                        <c:v>iShares Emerging Markets Index Fund D Acc</c:v>
                      </c:pt>
                      <c:pt idx="3">
                        <c:v>iShares Pacific Index Fund D Acc</c:v>
                      </c:pt>
                      <c:pt idx="4">
                        <c:v>Vanguard Global Small-Cap Index Fund EUR Acc</c:v>
                      </c:pt>
                      <c:pt idx="5">
                        <c:v>Fidelity MSCI Japan Index Fund P-ACC-EUR</c:v>
                      </c:pt>
                    </c:strCache>
                  </c:strRef>
                </c:cat>
                <c:val>
                  <c:numRef>
                    <c:extLst xmlns:c15="http://schemas.microsoft.com/office/drawing/2012/chart">
                      <c:ext xmlns:c15="http://schemas.microsoft.com/office/drawing/2012/chart" uri="{02D57815-91ED-43cb-92C2-25804820EDAC}">
                        <c15:formulaRef>
                          <c15:sqref>'Cartera Indexada'!$P$6:$P$11</c15:sqref>
                        </c15:formulaRef>
                      </c:ext>
                    </c:extLst>
                    <c:numCache>
                      <c:formatCode>0.00%</c:formatCode>
                      <c:ptCount val="6"/>
                      <c:pt idx="0">
                        <c:v>-3.1140462566104921E-3</c:v>
                      </c:pt>
                      <c:pt idx="1">
                        <c:v>-1.0324889229876011E-3</c:v>
                      </c:pt>
                      <c:pt idx="2">
                        <c:v>6.389716132485998E-3</c:v>
                      </c:pt>
                      <c:pt idx="3">
                        <c:v>-1.860114385466051E-4</c:v>
                      </c:pt>
                      <c:pt idx="4">
                        <c:v>-2.1742042802442157E-3</c:v>
                      </c:pt>
                      <c:pt idx="5">
                        <c:v>1.1703476590284312E-4</c:v>
                      </c:pt>
                    </c:numCache>
                  </c:numRef>
                </c:val>
                <c:extLst xmlns:c15="http://schemas.microsoft.com/office/drawing/2012/chart">
                  <c:ext xmlns:c16="http://schemas.microsoft.com/office/drawing/2014/chart" uri="{C3380CC4-5D6E-409C-BE32-E72D297353CC}">
                    <c16:uniqueId val="{000000B5-38AE-4E5A-B032-842704A2CA5E}"/>
                  </c:ext>
                </c:extLst>
              </c15:ser>
            </c15:filteredPieSeries>
            <c15:filteredPieSeries>
              <c15:ser>
                <c:idx val="14"/>
                <c:order val="14"/>
                <c:tx>
                  <c:strRef>
                    <c:extLst xmlns:c15="http://schemas.microsoft.com/office/drawing/2012/chart">
                      <c:ext xmlns:c15="http://schemas.microsoft.com/office/drawing/2012/chart" uri="{02D57815-91ED-43cb-92C2-25804820EDAC}">
                        <c15:formulaRef>
                          <c15:sqref>'Cartera Indexada'!$R$5</c15:sqref>
                        </c15:formulaRef>
                      </c:ext>
                    </c:extLst>
                    <c:strCache>
                      <c:ptCount val="1"/>
                      <c:pt idx="0">
                        <c:v>Valor Compra</c:v>
                      </c:pt>
                    </c:strCache>
                  </c:strRef>
                </c:tx>
                <c:dPt>
                  <c:idx val="0"/>
                  <c:bubble3D val="0"/>
                  <c:spPr>
                    <a:solidFill>
                      <a:schemeClr val="accent1"/>
                    </a:solidFill>
                    <a:ln>
                      <a:noFill/>
                    </a:ln>
                    <a:effectLst>
                      <a:outerShdw blurRad="317500" algn="ctr" rotWithShape="0">
                        <a:prstClr val="black">
                          <a:alpha val="25000"/>
                        </a:prstClr>
                      </a:outerShdw>
                    </a:effectLst>
                  </c:spPr>
                  <c:extLst xmlns:c15="http://schemas.microsoft.com/office/drawing/2012/chart">
                    <c:ext xmlns:c16="http://schemas.microsoft.com/office/drawing/2014/chart" uri="{C3380CC4-5D6E-409C-BE32-E72D297353CC}">
                      <c16:uniqueId val="{000000B7-38AE-4E5A-B032-842704A2CA5E}"/>
                    </c:ext>
                  </c:extLst>
                </c:dPt>
                <c:dPt>
                  <c:idx val="1"/>
                  <c:bubble3D val="0"/>
                  <c:spPr>
                    <a:solidFill>
                      <a:schemeClr val="accent2"/>
                    </a:solidFill>
                    <a:ln>
                      <a:noFill/>
                    </a:ln>
                    <a:effectLst>
                      <a:outerShdw blurRad="317500" algn="ctr" rotWithShape="0">
                        <a:prstClr val="black">
                          <a:alpha val="25000"/>
                        </a:prstClr>
                      </a:outerShdw>
                    </a:effectLst>
                  </c:spPr>
                  <c:extLst xmlns:c15="http://schemas.microsoft.com/office/drawing/2012/chart">
                    <c:ext xmlns:c16="http://schemas.microsoft.com/office/drawing/2014/chart" uri="{C3380CC4-5D6E-409C-BE32-E72D297353CC}">
                      <c16:uniqueId val="{000000B9-38AE-4E5A-B032-842704A2CA5E}"/>
                    </c:ext>
                  </c:extLst>
                </c:dPt>
                <c:dPt>
                  <c:idx val="2"/>
                  <c:bubble3D val="0"/>
                  <c:spPr>
                    <a:solidFill>
                      <a:schemeClr val="accent3"/>
                    </a:solidFill>
                    <a:ln>
                      <a:noFill/>
                    </a:ln>
                    <a:effectLst>
                      <a:outerShdw blurRad="317500" algn="ctr" rotWithShape="0">
                        <a:prstClr val="black">
                          <a:alpha val="25000"/>
                        </a:prstClr>
                      </a:outerShdw>
                    </a:effectLst>
                  </c:spPr>
                  <c:extLst xmlns:c15="http://schemas.microsoft.com/office/drawing/2012/chart">
                    <c:ext xmlns:c16="http://schemas.microsoft.com/office/drawing/2014/chart" uri="{C3380CC4-5D6E-409C-BE32-E72D297353CC}">
                      <c16:uniqueId val="{000000BB-38AE-4E5A-B032-842704A2CA5E}"/>
                    </c:ext>
                  </c:extLst>
                </c:dPt>
                <c:dPt>
                  <c:idx val="3"/>
                  <c:bubble3D val="0"/>
                  <c:spPr>
                    <a:solidFill>
                      <a:schemeClr val="accent4"/>
                    </a:solidFill>
                    <a:ln>
                      <a:noFill/>
                    </a:ln>
                    <a:effectLst>
                      <a:outerShdw blurRad="317500" algn="ctr" rotWithShape="0">
                        <a:prstClr val="black">
                          <a:alpha val="25000"/>
                        </a:prstClr>
                      </a:outerShdw>
                    </a:effectLst>
                  </c:spPr>
                  <c:extLst xmlns:c15="http://schemas.microsoft.com/office/drawing/2012/chart">
                    <c:ext xmlns:c16="http://schemas.microsoft.com/office/drawing/2014/chart" uri="{C3380CC4-5D6E-409C-BE32-E72D297353CC}">
                      <c16:uniqueId val="{000000BD-38AE-4E5A-B032-842704A2CA5E}"/>
                    </c:ext>
                  </c:extLst>
                </c:dPt>
                <c:dPt>
                  <c:idx val="4"/>
                  <c:bubble3D val="0"/>
                  <c:spPr>
                    <a:solidFill>
                      <a:schemeClr val="accent5"/>
                    </a:solidFill>
                    <a:ln>
                      <a:noFill/>
                    </a:ln>
                    <a:effectLst>
                      <a:outerShdw blurRad="317500" algn="ctr" rotWithShape="0">
                        <a:prstClr val="black">
                          <a:alpha val="25000"/>
                        </a:prstClr>
                      </a:outerShdw>
                    </a:effectLst>
                  </c:spPr>
                  <c:extLst xmlns:c15="http://schemas.microsoft.com/office/drawing/2012/chart">
                    <c:ext xmlns:c16="http://schemas.microsoft.com/office/drawing/2014/chart" uri="{C3380CC4-5D6E-409C-BE32-E72D297353CC}">
                      <c16:uniqueId val="{000000BF-38AE-4E5A-B032-842704A2CA5E}"/>
                    </c:ext>
                  </c:extLst>
                </c:dPt>
                <c:dPt>
                  <c:idx val="5"/>
                  <c:bubble3D val="0"/>
                  <c:spPr>
                    <a:solidFill>
                      <a:schemeClr val="accent6"/>
                    </a:solidFill>
                    <a:ln>
                      <a:noFill/>
                    </a:ln>
                    <a:effectLst>
                      <a:outerShdw blurRad="317500" algn="ctr" rotWithShape="0">
                        <a:prstClr val="black">
                          <a:alpha val="25000"/>
                        </a:prstClr>
                      </a:outerShdw>
                    </a:effectLst>
                  </c:spPr>
                  <c:extLst xmlns:c15="http://schemas.microsoft.com/office/drawing/2012/chart">
                    <c:ext xmlns:c16="http://schemas.microsoft.com/office/drawing/2014/chart" uri="{C3380CC4-5D6E-409C-BE32-E72D297353CC}">
                      <c16:uniqueId val="{000000C1-38AE-4E5A-B032-842704A2CA5E}"/>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s-ES"/>
                    </a:p>
                  </c:txPr>
                  <c:dLblPos val="inEnd"/>
                  <c:showLegendKey val="0"/>
                  <c:showVal val="0"/>
                  <c:showCatName val="0"/>
                  <c:showSerName val="0"/>
                  <c:showPercent val="1"/>
                  <c:showBubbleSize val="0"/>
                  <c:showLeaderLines val="1"/>
                  <c:leaderLines>
                    <c:spPr>
                      <a:ln w="9525" cap="flat" cmpd="sng" algn="ctr">
                        <a:solidFill>
                          <a:schemeClr val="dk1">
                            <a:lumMod val="35000"/>
                            <a:lumOff val="65000"/>
                          </a:schemeClr>
                        </a:solidFill>
                        <a:round/>
                      </a:ln>
                      <a:effectLst/>
                    </c:spPr>
                  </c:leaderLines>
                  <c:extLst xmlns:c15="http://schemas.microsoft.com/office/drawing/2012/chart">
                    <c:ext xmlns:c15="http://schemas.microsoft.com/office/drawing/2012/chart" uri="{CE6537A1-D6FC-4f65-9D91-7224C49458BB}"/>
                  </c:extLst>
                </c:dLbls>
                <c:cat>
                  <c:strRef>
                    <c:extLst xmlns:c15="http://schemas.microsoft.com/office/drawing/2012/chart">
                      <c:ext xmlns:c15="http://schemas.microsoft.com/office/drawing/2012/chart" uri="{02D57815-91ED-43cb-92C2-25804820EDAC}">
                        <c15:formulaRef>
                          <c15:sqref>'Cartera Indexada'!$A$6:$A$11</c15:sqref>
                        </c15:formulaRef>
                      </c:ext>
                    </c:extLst>
                    <c:strCache>
                      <c:ptCount val="6"/>
                      <c:pt idx="0">
                        <c:v>Fidelity S&amp;P 500 Index Fund P-ACC-EUR</c:v>
                      </c:pt>
                      <c:pt idx="1">
                        <c:v>Vanguard European Stock Index Fund EUR Acc</c:v>
                      </c:pt>
                      <c:pt idx="2">
                        <c:v>iShares Emerging Markets Index Fund D Acc</c:v>
                      </c:pt>
                      <c:pt idx="3">
                        <c:v>iShares Pacific Index Fund D Acc</c:v>
                      </c:pt>
                      <c:pt idx="4">
                        <c:v>Vanguard Global Small-Cap Index Fund EUR Acc</c:v>
                      </c:pt>
                      <c:pt idx="5">
                        <c:v>Fidelity MSCI Japan Index Fund P-ACC-EUR</c:v>
                      </c:pt>
                    </c:strCache>
                  </c:strRef>
                </c:cat>
                <c:val>
                  <c:numRef>
                    <c:extLst xmlns:c15="http://schemas.microsoft.com/office/drawing/2012/chart">
                      <c:ext xmlns:c15="http://schemas.microsoft.com/office/drawing/2012/chart" uri="{02D57815-91ED-43cb-92C2-25804820EDAC}">
                        <c15:formulaRef>
                          <c15:sqref>'Cartera Indexada'!$R$6:$R$11</c15:sqref>
                        </c15:formulaRef>
                      </c:ext>
                    </c:extLst>
                    <c:numCache>
                      <c:formatCode>#,##0.00\ "€"</c:formatCode>
                      <c:ptCount val="6"/>
                      <c:pt idx="0">
                        <c:v>276.94133991011353</c:v>
                      </c:pt>
                      <c:pt idx="1">
                        <c:v>72.082260584704684</c:v>
                      </c:pt>
                      <c:pt idx="2">
                        <c:v>57.535875769878537</c:v>
                      </c:pt>
                      <c:pt idx="3">
                        <c:v>14.386408468222358</c:v>
                      </c:pt>
                      <c:pt idx="4">
                        <c:v>53.818728331245566</c:v>
                      </c:pt>
                      <c:pt idx="5">
                        <c:v>25.235386935835248</c:v>
                      </c:pt>
                    </c:numCache>
                  </c:numRef>
                </c:val>
                <c:extLst xmlns:c15="http://schemas.microsoft.com/office/drawing/2012/chart">
                  <c:ext xmlns:c16="http://schemas.microsoft.com/office/drawing/2014/chart" uri="{C3380CC4-5D6E-409C-BE32-E72D297353CC}">
                    <c16:uniqueId val="{000000C2-38AE-4E5A-B032-842704A2CA5E}"/>
                  </c:ext>
                </c:extLst>
              </c15:ser>
            </c15:filteredPieSeries>
            <c15:filteredPieSeries>
              <c15:ser>
                <c:idx val="15"/>
                <c:order val="15"/>
                <c:tx>
                  <c:strRef>
                    <c:extLst xmlns:c15="http://schemas.microsoft.com/office/drawing/2012/chart">
                      <c:ext xmlns:c15="http://schemas.microsoft.com/office/drawing/2012/chart" uri="{02D57815-91ED-43cb-92C2-25804820EDAC}">
                        <c15:formulaRef>
                          <c15:sqref>'Cartera Indexada'!$S$5</c15:sqref>
                        </c15:formulaRef>
                      </c:ext>
                    </c:extLst>
                    <c:strCache>
                      <c:ptCount val="1"/>
                      <c:pt idx="0">
                        <c:v>Valor Tras Compra</c:v>
                      </c:pt>
                    </c:strCache>
                  </c:strRef>
                </c:tx>
                <c:dPt>
                  <c:idx val="0"/>
                  <c:bubble3D val="0"/>
                  <c:spPr>
                    <a:solidFill>
                      <a:schemeClr val="accent1"/>
                    </a:solidFill>
                    <a:ln>
                      <a:noFill/>
                    </a:ln>
                    <a:effectLst>
                      <a:outerShdw blurRad="317500" algn="ctr" rotWithShape="0">
                        <a:prstClr val="black">
                          <a:alpha val="25000"/>
                        </a:prstClr>
                      </a:outerShdw>
                    </a:effectLst>
                  </c:spPr>
                  <c:extLst xmlns:c15="http://schemas.microsoft.com/office/drawing/2012/chart">
                    <c:ext xmlns:c16="http://schemas.microsoft.com/office/drawing/2014/chart" uri="{C3380CC4-5D6E-409C-BE32-E72D297353CC}">
                      <c16:uniqueId val="{000000C4-38AE-4E5A-B032-842704A2CA5E}"/>
                    </c:ext>
                  </c:extLst>
                </c:dPt>
                <c:dPt>
                  <c:idx val="1"/>
                  <c:bubble3D val="0"/>
                  <c:spPr>
                    <a:solidFill>
                      <a:schemeClr val="accent2"/>
                    </a:solidFill>
                    <a:ln>
                      <a:noFill/>
                    </a:ln>
                    <a:effectLst>
                      <a:outerShdw blurRad="317500" algn="ctr" rotWithShape="0">
                        <a:prstClr val="black">
                          <a:alpha val="25000"/>
                        </a:prstClr>
                      </a:outerShdw>
                    </a:effectLst>
                  </c:spPr>
                  <c:extLst xmlns:c15="http://schemas.microsoft.com/office/drawing/2012/chart">
                    <c:ext xmlns:c16="http://schemas.microsoft.com/office/drawing/2014/chart" uri="{C3380CC4-5D6E-409C-BE32-E72D297353CC}">
                      <c16:uniqueId val="{000000C6-38AE-4E5A-B032-842704A2CA5E}"/>
                    </c:ext>
                  </c:extLst>
                </c:dPt>
                <c:dPt>
                  <c:idx val="2"/>
                  <c:bubble3D val="0"/>
                  <c:spPr>
                    <a:solidFill>
                      <a:schemeClr val="accent3"/>
                    </a:solidFill>
                    <a:ln>
                      <a:noFill/>
                    </a:ln>
                    <a:effectLst>
                      <a:outerShdw blurRad="317500" algn="ctr" rotWithShape="0">
                        <a:prstClr val="black">
                          <a:alpha val="25000"/>
                        </a:prstClr>
                      </a:outerShdw>
                    </a:effectLst>
                  </c:spPr>
                  <c:extLst xmlns:c15="http://schemas.microsoft.com/office/drawing/2012/chart">
                    <c:ext xmlns:c16="http://schemas.microsoft.com/office/drawing/2014/chart" uri="{C3380CC4-5D6E-409C-BE32-E72D297353CC}">
                      <c16:uniqueId val="{000000C8-38AE-4E5A-B032-842704A2CA5E}"/>
                    </c:ext>
                  </c:extLst>
                </c:dPt>
                <c:dPt>
                  <c:idx val="3"/>
                  <c:bubble3D val="0"/>
                  <c:spPr>
                    <a:solidFill>
                      <a:schemeClr val="accent4"/>
                    </a:solidFill>
                    <a:ln>
                      <a:noFill/>
                    </a:ln>
                    <a:effectLst>
                      <a:outerShdw blurRad="317500" algn="ctr" rotWithShape="0">
                        <a:prstClr val="black">
                          <a:alpha val="25000"/>
                        </a:prstClr>
                      </a:outerShdw>
                    </a:effectLst>
                  </c:spPr>
                  <c:extLst xmlns:c15="http://schemas.microsoft.com/office/drawing/2012/chart">
                    <c:ext xmlns:c16="http://schemas.microsoft.com/office/drawing/2014/chart" uri="{C3380CC4-5D6E-409C-BE32-E72D297353CC}">
                      <c16:uniqueId val="{000000CA-38AE-4E5A-B032-842704A2CA5E}"/>
                    </c:ext>
                  </c:extLst>
                </c:dPt>
                <c:dPt>
                  <c:idx val="4"/>
                  <c:bubble3D val="0"/>
                  <c:spPr>
                    <a:solidFill>
                      <a:schemeClr val="accent5"/>
                    </a:solidFill>
                    <a:ln>
                      <a:noFill/>
                    </a:ln>
                    <a:effectLst>
                      <a:outerShdw blurRad="317500" algn="ctr" rotWithShape="0">
                        <a:prstClr val="black">
                          <a:alpha val="25000"/>
                        </a:prstClr>
                      </a:outerShdw>
                    </a:effectLst>
                  </c:spPr>
                  <c:extLst xmlns:c15="http://schemas.microsoft.com/office/drawing/2012/chart">
                    <c:ext xmlns:c16="http://schemas.microsoft.com/office/drawing/2014/chart" uri="{C3380CC4-5D6E-409C-BE32-E72D297353CC}">
                      <c16:uniqueId val="{000000CC-38AE-4E5A-B032-842704A2CA5E}"/>
                    </c:ext>
                  </c:extLst>
                </c:dPt>
                <c:dPt>
                  <c:idx val="5"/>
                  <c:bubble3D val="0"/>
                  <c:spPr>
                    <a:solidFill>
                      <a:schemeClr val="accent6"/>
                    </a:solidFill>
                    <a:ln>
                      <a:noFill/>
                    </a:ln>
                    <a:effectLst>
                      <a:outerShdw blurRad="317500" algn="ctr" rotWithShape="0">
                        <a:prstClr val="black">
                          <a:alpha val="25000"/>
                        </a:prstClr>
                      </a:outerShdw>
                    </a:effectLst>
                  </c:spPr>
                  <c:extLst xmlns:c15="http://schemas.microsoft.com/office/drawing/2012/chart">
                    <c:ext xmlns:c16="http://schemas.microsoft.com/office/drawing/2014/chart" uri="{C3380CC4-5D6E-409C-BE32-E72D297353CC}">
                      <c16:uniqueId val="{000000CE-38AE-4E5A-B032-842704A2CA5E}"/>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s-ES"/>
                    </a:p>
                  </c:txPr>
                  <c:dLblPos val="inEnd"/>
                  <c:showLegendKey val="0"/>
                  <c:showVal val="0"/>
                  <c:showCatName val="0"/>
                  <c:showSerName val="0"/>
                  <c:showPercent val="1"/>
                  <c:showBubbleSize val="0"/>
                  <c:showLeaderLines val="1"/>
                  <c:leaderLines>
                    <c:spPr>
                      <a:ln w="9525" cap="flat" cmpd="sng" algn="ctr">
                        <a:solidFill>
                          <a:schemeClr val="dk1">
                            <a:lumMod val="35000"/>
                            <a:lumOff val="65000"/>
                          </a:schemeClr>
                        </a:solidFill>
                        <a:round/>
                      </a:ln>
                      <a:effectLst/>
                    </c:spPr>
                  </c:leaderLines>
                  <c:extLst xmlns:c15="http://schemas.microsoft.com/office/drawing/2012/chart">
                    <c:ext xmlns:c15="http://schemas.microsoft.com/office/drawing/2012/chart" uri="{CE6537A1-D6FC-4f65-9D91-7224C49458BB}"/>
                  </c:extLst>
                </c:dLbls>
                <c:cat>
                  <c:strRef>
                    <c:extLst xmlns:c15="http://schemas.microsoft.com/office/drawing/2012/chart">
                      <c:ext xmlns:c15="http://schemas.microsoft.com/office/drawing/2012/chart" uri="{02D57815-91ED-43cb-92C2-25804820EDAC}">
                        <c15:formulaRef>
                          <c15:sqref>'Cartera Indexada'!$A$6:$A$11</c15:sqref>
                        </c15:formulaRef>
                      </c:ext>
                    </c:extLst>
                    <c:strCache>
                      <c:ptCount val="6"/>
                      <c:pt idx="0">
                        <c:v>Fidelity S&amp;P 500 Index Fund P-ACC-EUR</c:v>
                      </c:pt>
                      <c:pt idx="1">
                        <c:v>Vanguard European Stock Index Fund EUR Acc</c:v>
                      </c:pt>
                      <c:pt idx="2">
                        <c:v>iShares Emerging Markets Index Fund D Acc</c:v>
                      </c:pt>
                      <c:pt idx="3">
                        <c:v>iShares Pacific Index Fund D Acc</c:v>
                      </c:pt>
                      <c:pt idx="4">
                        <c:v>Vanguard Global Small-Cap Index Fund EUR Acc</c:v>
                      </c:pt>
                      <c:pt idx="5">
                        <c:v>Fidelity MSCI Japan Index Fund P-ACC-EUR</c:v>
                      </c:pt>
                    </c:strCache>
                  </c:strRef>
                </c:cat>
                <c:val>
                  <c:numRef>
                    <c:extLst xmlns:c15="http://schemas.microsoft.com/office/drawing/2012/chart">
                      <c:ext xmlns:c15="http://schemas.microsoft.com/office/drawing/2012/chart" uri="{02D57815-91ED-43cb-92C2-25804820EDAC}">
                        <c15:formulaRef>
                          <c15:sqref>'Cartera Indexada'!$S$6:$S$11</c15:sqref>
                        </c15:formulaRef>
                      </c:ext>
                    </c:extLst>
                    <c:numCache>
                      <c:formatCode>"€"#,##0.00_);[Red]\("€"#,##0.00\)</c:formatCode>
                      <c:ptCount val="6"/>
                      <c:pt idx="0">
                        <c:v>576.63244954725542</c:v>
                      </c:pt>
                      <c:pt idx="1">
                        <c:v>150.33153933189169</c:v>
                      </c:pt>
                      <c:pt idx="2">
                        <c:v>112.00868218832062</c:v>
                      </c:pt>
                      <c:pt idx="3">
                        <c:v>29.981448620632989</c:v>
                      </c:pt>
                      <c:pt idx="4">
                        <c:v>113.79537478875595</c:v>
                      </c:pt>
                      <c:pt idx="5">
                        <c:v>52.100105252821237</c:v>
                      </c:pt>
                    </c:numCache>
                  </c:numRef>
                </c:val>
                <c:extLst xmlns:c15="http://schemas.microsoft.com/office/drawing/2012/chart">
                  <c:ext xmlns:c16="http://schemas.microsoft.com/office/drawing/2014/chart" uri="{C3380CC4-5D6E-409C-BE32-E72D297353CC}">
                    <c16:uniqueId val="{000000CF-38AE-4E5A-B032-842704A2CA5E}"/>
                  </c:ext>
                </c:extLst>
              </c15:ser>
            </c15:filteredPieSeries>
            <c15:filteredPieSeries>
              <c15:ser>
                <c:idx val="16"/>
                <c:order val="16"/>
                <c:tx>
                  <c:strRef>
                    <c:extLst xmlns:c15="http://schemas.microsoft.com/office/drawing/2012/chart">
                      <c:ext xmlns:c15="http://schemas.microsoft.com/office/drawing/2012/chart" uri="{02D57815-91ED-43cb-92C2-25804820EDAC}">
                        <c15:formulaRef>
                          <c15:sqref>'Cartera Indexada'!$T$5</c15:sqref>
                        </c15:formulaRef>
                      </c:ext>
                    </c:extLst>
                    <c:strCache>
                      <c:ptCount val="1"/>
                      <c:pt idx="0">
                        <c:v>Peso Tras Compra</c:v>
                      </c:pt>
                    </c:strCache>
                  </c:strRef>
                </c:tx>
                <c:dPt>
                  <c:idx val="0"/>
                  <c:bubble3D val="0"/>
                  <c:spPr>
                    <a:solidFill>
                      <a:schemeClr val="accent1"/>
                    </a:solidFill>
                    <a:ln>
                      <a:noFill/>
                    </a:ln>
                    <a:effectLst>
                      <a:outerShdw blurRad="317500" algn="ctr" rotWithShape="0">
                        <a:prstClr val="black">
                          <a:alpha val="25000"/>
                        </a:prstClr>
                      </a:outerShdw>
                    </a:effectLst>
                  </c:spPr>
                  <c:extLst xmlns:c15="http://schemas.microsoft.com/office/drawing/2012/chart">
                    <c:ext xmlns:c16="http://schemas.microsoft.com/office/drawing/2014/chart" uri="{C3380CC4-5D6E-409C-BE32-E72D297353CC}">
                      <c16:uniqueId val="{000000D1-38AE-4E5A-B032-842704A2CA5E}"/>
                    </c:ext>
                  </c:extLst>
                </c:dPt>
                <c:dPt>
                  <c:idx val="1"/>
                  <c:bubble3D val="0"/>
                  <c:spPr>
                    <a:solidFill>
                      <a:schemeClr val="accent2"/>
                    </a:solidFill>
                    <a:ln>
                      <a:noFill/>
                    </a:ln>
                    <a:effectLst>
                      <a:outerShdw blurRad="317500" algn="ctr" rotWithShape="0">
                        <a:prstClr val="black">
                          <a:alpha val="25000"/>
                        </a:prstClr>
                      </a:outerShdw>
                    </a:effectLst>
                  </c:spPr>
                  <c:extLst xmlns:c15="http://schemas.microsoft.com/office/drawing/2012/chart">
                    <c:ext xmlns:c16="http://schemas.microsoft.com/office/drawing/2014/chart" uri="{C3380CC4-5D6E-409C-BE32-E72D297353CC}">
                      <c16:uniqueId val="{000000D3-38AE-4E5A-B032-842704A2CA5E}"/>
                    </c:ext>
                  </c:extLst>
                </c:dPt>
                <c:dPt>
                  <c:idx val="2"/>
                  <c:bubble3D val="0"/>
                  <c:spPr>
                    <a:solidFill>
                      <a:schemeClr val="accent3"/>
                    </a:solidFill>
                    <a:ln>
                      <a:noFill/>
                    </a:ln>
                    <a:effectLst>
                      <a:outerShdw blurRad="317500" algn="ctr" rotWithShape="0">
                        <a:prstClr val="black">
                          <a:alpha val="25000"/>
                        </a:prstClr>
                      </a:outerShdw>
                    </a:effectLst>
                  </c:spPr>
                  <c:extLst xmlns:c15="http://schemas.microsoft.com/office/drawing/2012/chart">
                    <c:ext xmlns:c16="http://schemas.microsoft.com/office/drawing/2014/chart" uri="{C3380CC4-5D6E-409C-BE32-E72D297353CC}">
                      <c16:uniqueId val="{000000D5-38AE-4E5A-B032-842704A2CA5E}"/>
                    </c:ext>
                  </c:extLst>
                </c:dPt>
                <c:dPt>
                  <c:idx val="3"/>
                  <c:bubble3D val="0"/>
                  <c:spPr>
                    <a:solidFill>
                      <a:schemeClr val="accent4"/>
                    </a:solidFill>
                    <a:ln>
                      <a:noFill/>
                    </a:ln>
                    <a:effectLst>
                      <a:outerShdw blurRad="317500" algn="ctr" rotWithShape="0">
                        <a:prstClr val="black">
                          <a:alpha val="25000"/>
                        </a:prstClr>
                      </a:outerShdw>
                    </a:effectLst>
                  </c:spPr>
                  <c:extLst xmlns:c15="http://schemas.microsoft.com/office/drawing/2012/chart">
                    <c:ext xmlns:c16="http://schemas.microsoft.com/office/drawing/2014/chart" uri="{C3380CC4-5D6E-409C-BE32-E72D297353CC}">
                      <c16:uniqueId val="{000000D7-38AE-4E5A-B032-842704A2CA5E}"/>
                    </c:ext>
                  </c:extLst>
                </c:dPt>
                <c:dPt>
                  <c:idx val="4"/>
                  <c:bubble3D val="0"/>
                  <c:spPr>
                    <a:solidFill>
                      <a:schemeClr val="accent5"/>
                    </a:solidFill>
                    <a:ln>
                      <a:noFill/>
                    </a:ln>
                    <a:effectLst>
                      <a:outerShdw blurRad="317500" algn="ctr" rotWithShape="0">
                        <a:prstClr val="black">
                          <a:alpha val="25000"/>
                        </a:prstClr>
                      </a:outerShdw>
                    </a:effectLst>
                  </c:spPr>
                  <c:extLst xmlns:c15="http://schemas.microsoft.com/office/drawing/2012/chart">
                    <c:ext xmlns:c16="http://schemas.microsoft.com/office/drawing/2014/chart" uri="{C3380CC4-5D6E-409C-BE32-E72D297353CC}">
                      <c16:uniqueId val="{000000D9-38AE-4E5A-B032-842704A2CA5E}"/>
                    </c:ext>
                  </c:extLst>
                </c:dPt>
                <c:dPt>
                  <c:idx val="5"/>
                  <c:bubble3D val="0"/>
                  <c:spPr>
                    <a:solidFill>
                      <a:schemeClr val="accent6"/>
                    </a:solidFill>
                    <a:ln>
                      <a:noFill/>
                    </a:ln>
                    <a:effectLst>
                      <a:outerShdw blurRad="317500" algn="ctr" rotWithShape="0">
                        <a:prstClr val="black">
                          <a:alpha val="25000"/>
                        </a:prstClr>
                      </a:outerShdw>
                    </a:effectLst>
                  </c:spPr>
                  <c:extLst xmlns:c15="http://schemas.microsoft.com/office/drawing/2012/chart">
                    <c:ext xmlns:c16="http://schemas.microsoft.com/office/drawing/2014/chart" uri="{C3380CC4-5D6E-409C-BE32-E72D297353CC}">
                      <c16:uniqueId val="{000000DB-38AE-4E5A-B032-842704A2CA5E}"/>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s-ES"/>
                    </a:p>
                  </c:txPr>
                  <c:dLblPos val="inEnd"/>
                  <c:showLegendKey val="0"/>
                  <c:showVal val="0"/>
                  <c:showCatName val="0"/>
                  <c:showSerName val="0"/>
                  <c:showPercent val="1"/>
                  <c:showBubbleSize val="0"/>
                  <c:showLeaderLines val="1"/>
                  <c:leaderLines>
                    <c:spPr>
                      <a:ln w="9525" cap="flat" cmpd="sng" algn="ctr">
                        <a:solidFill>
                          <a:schemeClr val="dk1">
                            <a:lumMod val="35000"/>
                            <a:lumOff val="65000"/>
                          </a:schemeClr>
                        </a:solidFill>
                        <a:round/>
                      </a:ln>
                      <a:effectLst/>
                    </c:spPr>
                  </c:leaderLines>
                  <c:extLst xmlns:c15="http://schemas.microsoft.com/office/drawing/2012/chart">
                    <c:ext xmlns:c15="http://schemas.microsoft.com/office/drawing/2012/chart" uri="{CE6537A1-D6FC-4f65-9D91-7224C49458BB}"/>
                  </c:extLst>
                </c:dLbls>
                <c:cat>
                  <c:strRef>
                    <c:extLst xmlns:c15="http://schemas.microsoft.com/office/drawing/2012/chart">
                      <c:ext xmlns:c15="http://schemas.microsoft.com/office/drawing/2012/chart" uri="{02D57815-91ED-43cb-92C2-25804820EDAC}">
                        <c15:formulaRef>
                          <c15:sqref>'Cartera Indexada'!$A$6:$A$11</c15:sqref>
                        </c15:formulaRef>
                      </c:ext>
                    </c:extLst>
                    <c:strCache>
                      <c:ptCount val="6"/>
                      <c:pt idx="0">
                        <c:v>Fidelity S&amp;P 500 Index Fund P-ACC-EUR</c:v>
                      </c:pt>
                      <c:pt idx="1">
                        <c:v>Vanguard European Stock Index Fund EUR Acc</c:v>
                      </c:pt>
                      <c:pt idx="2">
                        <c:v>iShares Emerging Markets Index Fund D Acc</c:v>
                      </c:pt>
                      <c:pt idx="3">
                        <c:v>iShares Pacific Index Fund D Acc</c:v>
                      </c:pt>
                      <c:pt idx="4">
                        <c:v>Vanguard Global Small-Cap Index Fund EUR Acc</c:v>
                      </c:pt>
                      <c:pt idx="5">
                        <c:v>Fidelity MSCI Japan Index Fund P-ACC-EUR</c:v>
                      </c:pt>
                    </c:strCache>
                  </c:strRef>
                </c:cat>
                <c:val>
                  <c:numRef>
                    <c:extLst xmlns:c15="http://schemas.microsoft.com/office/drawing/2012/chart">
                      <c:ext xmlns:c15="http://schemas.microsoft.com/office/drawing/2012/chart" uri="{02D57815-91ED-43cb-92C2-25804820EDAC}">
                        <c15:formulaRef>
                          <c15:sqref>'Cartera Indexada'!$T$6:$T$11</c15:sqref>
                        </c15:formulaRef>
                      </c:ext>
                    </c:extLst>
                    <c:numCache>
                      <c:formatCode>0.00%</c:formatCode>
                      <c:ptCount val="6"/>
                      <c:pt idx="0">
                        <c:v>0.55721377260800276</c:v>
                      </c:pt>
                      <c:pt idx="1">
                        <c:v>0.14526897374377987</c:v>
                      </c:pt>
                      <c:pt idx="2">
                        <c:v>0.10823667730806426</c:v>
                      </c:pt>
                      <c:pt idx="3">
                        <c:v>2.8971793223348304E-2</c:v>
                      </c:pt>
                      <c:pt idx="4">
                        <c:v>0.10996320124052947</c:v>
                      </c:pt>
                      <c:pt idx="5">
                        <c:v>5.0345581876275317E-2</c:v>
                      </c:pt>
                    </c:numCache>
                  </c:numRef>
                </c:val>
                <c:extLst xmlns:c15="http://schemas.microsoft.com/office/drawing/2012/chart">
                  <c:ext xmlns:c16="http://schemas.microsoft.com/office/drawing/2014/chart" uri="{C3380CC4-5D6E-409C-BE32-E72D297353CC}">
                    <c16:uniqueId val="{000000DC-38AE-4E5A-B032-842704A2CA5E}"/>
                  </c:ext>
                </c:extLst>
              </c15:ser>
            </c15:filteredPieSeries>
          </c:ext>
        </c:extLst>
      </c:pieChart>
      <c:spPr>
        <a:noFill/>
        <a:ln>
          <a:noFill/>
        </a:ln>
        <a:effectLst/>
      </c:spPr>
    </c:plotArea>
    <c:legend>
      <c:legendPos val="r"/>
      <c:layout>
        <c:manualLayout>
          <c:xMode val="edge"/>
          <c:yMode val="edge"/>
          <c:x val="0.61835325868994484"/>
          <c:y val="0.22746352306726225"/>
          <c:w val="0.35205203993143652"/>
          <c:h val="0.6234462723627342"/>
        </c:manualLayout>
      </c:layout>
      <c:overlay val="0"/>
      <c:spPr>
        <a:solidFill>
          <a:schemeClr val="lt1">
            <a:alpha val="78000"/>
          </a:schemeClr>
        </a:solid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s-E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pattFill prst="dkDnDiag">
      <a:fgClr>
        <a:schemeClr val="lt1">
          <a:lumMod val="95000"/>
        </a:schemeClr>
      </a:fgClr>
      <a:bgClr>
        <a:schemeClr val="lt1"/>
      </a:bgClr>
    </a:pattFill>
    <a:ln w="9525" cap="flat" cmpd="sng" algn="ctr">
      <a:solidFill>
        <a:schemeClr val="dk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65000"/>
                  <a:lumOff val="35000"/>
                </a:schemeClr>
              </a:solidFill>
              <a:latin typeface="+mn-lt"/>
              <a:ea typeface="+mn-ea"/>
              <a:cs typeface="+mn-cs"/>
            </a:defRPr>
          </a:pPr>
          <a:endParaRPr lang="es-ES"/>
        </a:p>
      </c:txPr>
    </c:title>
    <c:autoTitleDeleted val="0"/>
    <c:plotArea>
      <c:layout/>
      <c:pieChart>
        <c:varyColors val="1"/>
        <c:ser>
          <c:idx val="10"/>
          <c:order val="10"/>
          <c:tx>
            <c:strRef>
              <c:f>'Cartera Indexada'!$M$5</c:f>
              <c:strCache>
                <c:ptCount val="1"/>
                <c:pt idx="0">
                  <c:v>Valor Actual</c:v>
                </c:pt>
              </c:strCache>
              <c:extLst xmlns:c15="http://schemas.microsoft.com/office/drawing/2012/chart"/>
            </c:strRef>
          </c:tx>
          <c:dPt>
            <c:idx val="0"/>
            <c:bubble3D val="0"/>
            <c:spPr>
              <a:solidFill>
                <a:schemeClr val="accent1"/>
              </a:solidFill>
              <a:ln>
                <a:noFill/>
              </a:ln>
              <a:effectLst>
                <a:outerShdw blurRad="317500" algn="ctr" rotWithShape="0">
                  <a:prstClr val="black">
                    <a:alpha val="25000"/>
                  </a:prstClr>
                </a:outerShdw>
              </a:effectLst>
            </c:spPr>
            <c:extLst xmlns:c15="http://schemas.microsoft.com/office/drawing/2012/chart">
              <c:ext xmlns:c16="http://schemas.microsoft.com/office/drawing/2014/chart" uri="{C3380CC4-5D6E-409C-BE32-E72D297353CC}">
                <c16:uniqueId val="{00000090-6AEB-4381-8093-40D8F14E0F4C}"/>
              </c:ext>
            </c:extLst>
          </c:dPt>
          <c:dPt>
            <c:idx val="1"/>
            <c:bubble3D val="0"/>
            <c:spPr>
              <a:solidFill>
                <a:schemeClr val="accent2"/>
              </a:solidFill>
              <a:ln>
                <a:noFill/>
              </a:ln>
              <a:effectLst>
                <a:outerShdw blurRad="317500" algn="ctr" rotWithShape="0">
                  <a:prstClr val="black">
                    <a:alpha val="25000"/>
                  </a:prstClr>
                </a:outerShdw>
              </a:effectLst>
            </c:spPr>
            <c:extLst xmlns:c15="http://schemas.microsoft.com/office/drawing/2012/chart">
              <c:ext xmlns:c16="http://schemas.microsoft.com/office/drawing/2014/chart" uri="{C3380CC4-5D6E-409C-BE32-E72D297353CC}">
                <c16:uniqueId val="{00000092-6AEB-4381-8093-40D8F14E0F4C}"/>
              </c:ext>
            </c:extLst>
          </c:dPt>
          <c:dPt>
            <c:idx val="2"/>
            <c:bubble3D val="0"/>
            <c:spPr>
              <a:solidFill>
                <a:schemeClr val="accent3"/>
              </a:solidFill>
              <a:ln>
                <a:noFill/>
              </a:ln>
              <a:effectLst>
                <a:outerShdw blurRad="317500" algn="ctr" rotWithShape="0">
                  <a:prstClr val="black">
                    <a:alpha val="25000"/>
                  </a:prstClr>
                </a:outerShdw>
              </a:effectLst>
            </c:spPr>
            <c:extLst xmlns:c15="http://schemas.microsoft.com/office/drawing/2012/chart">
              <c:ext xmlns:c16="http://schemas.microsoft.com/office/drawing/2014/chart" uri="{C3380CC4-5D6E-409C-BE32-E72D297353CC}">
                <c16:uniqueId val="{00000094-6AEB-4381-8093-40D8F14E0F4C}"/>
              </c:ext>
            </c:extLst>
          </c:dPt>
          <c:dPt>
            <c:idx val="3"/>
            <c:bubble3D val="0"/>
            <c:spPr>
              <a:solidFill>
                <a:schemeClr val="accent4"/>
              </a:solidFill>
              <a:ln>
                <a:noFill/>
              </a:ln>
              <a:effectLst>
                <a:outerShdw blurRad="317500" algn="ctr" rotWithShape="0">
                  <a:prstClr val="black">
                    <a:alpha val="25000"/>
                  </a:prstClr>
                </a:outerShdw>
              </a:effectLst>
            </c:spPr>
            <c:extLst xmlns:c15="http://schemas.microsoft.com/office/drawing/2012/chart">
              <c:ext xmlns:c16="http://schemas.microsoft.com/office/drawing/2014/chart" uri="{C3380CC4-5D6E-409C-BE32-E72D297353CC}">
                <c16:uniqueId val="{00000096-6AEB-4381-8093-40D8F14E0F4C}"/>
              </c:ext>
            </c:extLst>
          </c:dPt>
          <c:dPt>
            <c:idx val="4"/>
            <c:bubble3D val="0"/>
            <c:spPr>
              <a:solidFill>
                <a:schemeClr val="accent5"/>
              </a:solidFill>
              <a:ln>
                <a:noFill/>
              </a:ln>
              <a:effectLst>
                <a:outerShdw blurRad="317500" algn="ctr" rotWithShape="0">
                  <a:prstClr val="black">
                    <a:alpha val="25000"/>
                  </a:prstClr>
                </a:outerShdw>
              </a:effectLst>
            </c:spPr>
            <c:extLst xmlns:c15="http://schemas.microsoft.com/office/drawing/2012/chart">
              <c:ext xmlns:c16="http://schemas.microsoft.com/office/drawing/2014/chart" uri="{C3380CC4-5D6E-409C-BE32-E72D297353CC}">
                <c16:uniqueId val="{00000098-6AEB-4381-8093-40D8F14E0F4C}"/>
              </c:ext>
            </c:extLst>
          </c:dPt>
          <c:dPt>
            <c:idx val="5"/>
            <c:bubble3D val="0"/>
            <c:spPr>
              <a:solidFill>
                <a:schemeClr val="accent6"/>
              </a:solidFill>
              <a:ln>
                <a:noFill/>
              </a:ln>
              <a:effectLst>
                <a:outerShdw blurRad="317500" algn="ctr" rotWithShape="0">
                  <a:prstClr val="black">
                    <a:alpha val="25000"/>
                  </a:prstClr>
                </a:outerShdw>
              </a:effectLst>
            </c:spPr>
            <c:extLst xmlns:c15="http://schemas.microsoft.com/office/drawing/2012/chart">
              <c:ext xmlns:c16="http://schemas.microsoft.com/office/drawing/2014/chart" uri="{C3380CC4-5D6E-409C-BE32-E72D297353CC}">
                <c16:uniqueId val="{0000009A-6AEB-4381-8093-40D8F14E0F4C}"/>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s-ES"/>
              </a:p>
            </c:txPr>
            <c:dLblPos val="inEnd"/>
            <c:showLegendKey val="0"/>
            <c:showVal val="1"/>
            <c:showCatName val="0"/>
            <c:showSerName val="0"/>
            <c:showPercent val="0"/>
            <c:showBubbleSize val="0"/>
            <c:showLeaderLines val="1"/>
            <c:leaderLines>
              <c:spPr>
                <a:ln w="9525" cap="flat" cmpd="sng" algn="ctr">
                  <a:solidFill>
                    <a:schemeClr val="dk1">
                      <a:lumMod val="35000"/>
                      <a:lumOff val="65000"/>
                    </a:schemeClr>
                  </a:solidFill>
                  <a:round/>
                </a:ln>
                <a:effectLst/>
              </c:spPr>
            </c:leaderLines>
            <c:extLst xmlns:c15="http://schemas.microsoft.com/office/drawing/2012/chart">
              <c:ext xmlns:c15="http://schemas.microsoft.com/office/drawing/2012/chart" uri="{CE6537A1-D6FC-4f65-9D91-7224C49458BB}"/>
            </c:extLst>
          </c:dLbls>
          <c:cat>
            <c:strRef>
              <c:f>'Cartera Indexada'!$A$6:$A$11</c:f>
              <c:strCache>
                <c:ptCount val="6"/>
                <c:pt idx="0">
                  <c:v>Fidelity S&amp;P 500 Index Fund P-ACC-EUR</c:v>
                </c:pt>
                <c:pt idx="1">
                  <c:v>Vanguard European Stock Index Fund EUR Acc</c:v>
                </c:pt>
                <c:pt idx="2">
                  <c:v>iShares Emerging Markets Index Fund D Acc</c:v>
                </c:pt>
                <c:pt idx="3">
                  <c:v>iShares Pacific Index Fund D Acc</c:v>
                </c:pt>
                <c:pt idx="4">
                  <c:v>Vanguard Global Small-Cap Index Fund EUR Acc</c:v>
                </c:pt>
                <c:pt idx="5">
                  <c:v>Fidelity MSCI Japan Index Fund P-ACC-EUR</c:v>
                </c:pt>
              </c:strCache>
              <c:extLst xmlns:c15="http://schemas.microsoft.com/office/drawing/2012/chart"/>
            </c:strRef>
          </c:cat>
          <c:val>
            <c:numRef>
              <c:f>'Cartera Indexada'!$M$6:$M$11</c:f>
              <c:numCache>
                <c:formatCode>"€"#,##0.00_);[Red]\("€"#,##0.00\)</c:formatCode>
                <c:ptCount val="6"/>
                <c:pt idx="0">
                  <c:v>299.69110963714189</c:v>
                </c:pt>
                <c:pt idx="1">
                  <c:v>78.249278747187006</c:v>
                </c:pt>
                <c:pt idx="2">
                  <c:v>54.47280641844209</c:v>
                </c:pt>
                <c:pt idx="3">
                  <c:v>15.595040152410629</c:v>
                </c:pt>
                <c:pt idx="4">
                  <c:v>59.976646457510384</c:v>
                </c:pt>
                <c:pt idx="5">
                  <c:v>26.864718316985986</c:v>
                </c:pt>
              </c:numCache>
              <c:extLst xmlns:c15="http://schemas.microsoft.com/office/drawing/2012/chart"/>
            </c:numRef>
          </c:val>
          <c:extLst xmlns:c15="http://schemas.microsoft.com/office/drawing/2012/chart">
            <c:ext xmlns:c16="http://schemas.microsoft.com/office/drawing/2014/chart" uri="{C3380CC4-5D6E-409C-BE32-E72D297353CC}">
              <c16:uniqueId val="{0000009B-6AEB-4381-8093-40D8F14E0F4C}"/>
            </c:ext>
          </c:extLst>
        </c:ser>
        <c:dLbls>
          <c:dLblPos val="inEnd"/>
          <c:showLegendKey val="0"/>
          <c:showVal val="0"/>
          <c:showCatName val="0"/>
          <c:showSerName val="0"/>
          <c:showPercent val="1"/>
          <c:showBubbleSize val="0"/>
          <c:showLeaderLines val="1"/>
        </c:dLbls>
        <c:firstSliceAng val="0"/>
        <c:extLst>
          <c:ext xmlns:c15="http://schemas.microsoft.com/office/drawing/2012/chart" uri="{02D57815-91ED-43cb-92C2-25804820EDAC}">
            <c15:filteredPieSeries>
              <c15:ser>
                <c:idx val="0"/>
                <c:order val="0"/>
                <c:tx>
                  <c:strRef>
                    <c:extLst>
                      <c:ext uri="{02D57815-91ED-43cb-92C2-25804820EDAC}">
                        <c15:formulaRef>
                          <c15:sqref>'Cartera Indexada'!$C$5</c15:sqref>
                        </c15:formulaRef>
                      </c:ext>
                    </c:extLst>
                    <c:strCache>
                      <c:ptCount val="1"/>
                      <c:pt idx="0">
                        <c:v>TER</c:v>
                      </c:pt>
                    </c:strCache>
                  </c:strRef>
                </c:tx>
                <c:dPt>
                  <c:idx val="0"/>
                  <c:bubble3D val="0"/>
                  <c:spPr>
                    <a:solidFill>
                      <a:schemeClr val="accent1"/>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E-6AEB-4381-8093-40D8F14E0F4C}"/>
                    </c:ext>
                  </c:extLst>
                </c:dPt>
                <c:dPt>
                  <c:idx val="1"/>
                  <c:bubble3D val="0"/>
                  <c:spPr>
                    <a:solidFill>
                      <a:schemeClr val="accent2"/>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10-6AEB-4381-8093-40D8F14E0F4C}"/>
                    </c:ext>
                  </c:extLst>
                </c:dPt>
                <c:dPt>
                  <c:idx val="2"/>
                  <c:bubble3D val="0"/>
                  <c:spPr>
                    <a:solidFill>
                      <a:schemeClr val="accent3"/>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12-6AEB-4381-8093-40D8F14E0F4C}"/>
                    </c:ext>
                  </c:extLst>
                </c:dPt>
                <c:dPt>
                  <c:idx val="3"/>
                  <c:bubble3D val="0"/>
                  <c:spPr>
                    <a:solidFill>
                      <a:schemeClr val="accent4"/>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14-6AEB-4381-8093-40D8F14E0F4C}"/>
                    </c:ext>
                  </c:extLst>
                </c:dPt>
                <c:dPt>
                  <c:idx val="4"/>
                  <c:bubble3D val="0"/>
                  <c:spPr>
                    <a:solidFill>
                      <a:schemeClr val="accent5"/>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16-6AEB-4381-8093-40D8F14E0F4C}"/>
                    </c:ext>
                  </c:extLst>
                </c:dPt>
                <c:dPt>
                  <c:idx val="5"/>
                  <c:bubble3D val="0"/>
                  <c:spPr>
                    <a:solidFill>
                      <a:schemeClr val="accent6"/>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18-6AEB-4381-8093-40D8F14E0F4C}"/>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s-ES"/>
                    </a:p>
                  </c:txPr>
                  <c:dLblPos val="inEnd"/>
                  <c:showLegendKey val="0"/>
                  <c:showVal val="0"/>
                  <c:showCatName val="0"/>
                  <c:showSerName val="0"/>
                  <c:showPercent val="1"/>
                  <c:showBubbleSize val="0"/>
                  <c:showLeaderLines val="1"/>
                  <c:leaderLines>
                    <c:spPr>
                      <a:ln w="9525" cap="flat" cmpd="sng" algn="ctr">
                        <a:solidFill>
                          <a:schemeClr val="dk1">
                            <a:lumMod val="35000"/>
                            <a:lumOff val="65000"/>
                          </a:schemeClr>
                        </a:solidFill>
                        <a:round/>
                      </a:ln>
                      <a:effectLst/>
                    </c:spPr>
                  </c:leaderLines>
                  <c:extLst>
                    <c:ext uri="{CE6537A1-D6FC-4f65-9D91-7224C49458BB}"/>
                  </c:extLst>
                </c:dLbls>
                <c:cat>
                  <c:strRef>
                    <c:extLst>
                      <c:ext uri="{02D57815-91ED-43cb-92C2-25804820EDAC}">
                        <c15:formulaRef>
                          <c15:sqref>'Cartera Indexada'!$A$6:$A$11</c15:sqref>
                        </c15:formulaRef>
                      </c:ext>
                    </c:extLst>
                    <c:strCache>
                      <c:ptCount val="6"/>
                      <c:pt idx="0">
                        <c:v>Fidelity S&amp;P 500 Index Fund P-ACC-EUR</c:v>
                      </c:pt>
                      <c:pt idx="1">
                        <c:v>Vanguard European Stock Index Fund EUR Acc</c:v>
                      </c:pt>
                      <c:pt idx="2">
                        <c:v>iShares Emerging Markets Index Fund D Acc</c:v>
                      </c:pt>
                      <c:pt idx="3">
                        <c:v>iShares Pacific Index Fund D Acc</c:v>
                      </c:pt>
                      <c:pt idx="4">
                        <c:v>Vanguard Global Small-Cap Index Fund EUR Acc</c:v>
                      </c:pt>
                      <c:pt idx="5">
                        <c:v>Fidelity MSCI Japan Index Fund P-ACC-EUR</c:v>
                      </c:pt>
                    </c:strCache>
                  </c:strRef>
                </c:cat>
                <c:val>
                  <c:numRef>
                    <c:extLst>
                      <c:ext uri="{02D57815-91ED-43cb-92C2-25804820EDAC}">
                        <c15:formulaRef>
                          <c15:sqref>'Cartera Indexada'!$C$6:$C$11</c15:sqref>
                        </c15:formulaRef>
                      </c:ext>
                    </c:extLst>
                    <c:numCache>
                      <c:formatCode>0.00%</c:formatCode>
                      <c:ptCount val="6"/>
                      <c:pt idx="0">
                        <c:v>5.9999999999999995E-4</c:v>
                      </c:pt>
                      <c:pt idx="1">
                        <c:v>1.1999999999999999E-3</c:v>
                      </c:pt>
                      <c:pt idx="2">
                        <c:v>2E-3</c:v>
                      </c:pt>
                      <c:pt idx="3">
                        <c:v>1.5E-3</c:v>
                      </c:pt>
                      <c:pt idx="4">
                        <c:v>2.8999999999999998E-3</c:v>
                      </c:pt>
                      <c:pt idx="5">
                        <c:v>1E-3</c:v>
                      </c:pt>
                    </c:numCache>
                  </c:numRef>
                </c:val>
                <c:extLst>
                  <c:ext xmlns:c16="http://schemas.microsoft.com/office/drawing/2014/chart" uri="{C3380CC4-5D6E-409C-BE32-E72D297353CC}">
                    <c16:uniqueId val="{00000019-6AEB-4381-8093-40D8F14E0F4C}"/>
                  </c:ext>
                </c:extLst>
              </c15:ser>
            </c15:filteredPieSeries>
            <c15:filteredPieSeries>
              <c15:ser>
                <c:idx val="1"/>
                <c:order val="1"/>
                <c:tx>
                  <c:strRef>
                    <c:extLst xmlns:c15="http://schemas.microsoft.com/office/drawing/2012/chart">
                      <c:ext xmlns:c15="http://schemas.microsoft.com/office/drawing/2012/chart" uri="{02D57815-91ED-43cb-92C2-25804820EDAC}">
                        <c15:formulaRef>
                          <c15:sqref>'Cartera Indexada'!$E$5</c15:sqref>
                        </c15:formulaRef>
                      </c:ext>
                    </c:extLst>
                    <c:strCache>
                      <c:ptCount val="1"/>
                      <c:pt idx="0">
                        <c:v>Cantidad</c:v>
                      </c:pt>
                    </c:strCache>
                  </c:strRef>
                </c:tx>
                <c:dPt>
                  <c:idx val="0"/>
                  <c:bubble3D val="0"/>
                  <c:spPr>
                    <a:solidFill>
                      <a:schemeClr val="accent1"/>
                    </a:solidFill>
                    <a:ln>
                      <a:noFill/>
                    </a:ln>
                    <a:effectLst>
                      <a:outerShdw blurRad="317500" algn="ctr" rotWithShape="0">
                        <a:prstClr val="black">
                          <a:alpha val="25000"/>
                        </a:prstClr>
                      </a:outerShdw>
                    </a:effectLst>
                  </c:spPr>
                  <c:extLst xmlns:c15="http://schemas.microsoft.com/office/drawing/2012/chart">
                    <c:ext xmlns:c16="http://schemas.microsoft.com/office/drawing/2014/chart" uri="{C3380CC4-5D6E-409C-BE32-E72D297353CC}">
                      <c16:uniqueId val="{0000001B-6AEB-4381-8093-40D8F14E0F4C}"/>
                    </c:ext>
                  </c:extLst>
                </c:dPt>
                <c:dPt>
                  <c:idx val="1"/>
                  <c:bubble3D val="0"/>
                  <c:spPr>
                    <a:solidFill>
                      <a:schemeClr val="accent2"/>
                    </a:solidFill>
                    <a:ln>
                      <a:noFill/>
                    </a:ln>
                    <a:effectLst>
                      <a:outerShdw blurRad="317500" algn="ctr" rotWithShape="0">
                        <a:prstClr val="black">
                          <a:alpha val="25000"/>
                        </a:prstClr>
                      </a:outerShdw>
                    </a:effectLst>
                  </c:spPr>
                  <c:extLst xmlns:c15="http://schemas.microsoft.com/office/drawing/2012/chart">
                    <c:ext xmlns:c16="http://schemas.microsoft.com/office/drawing/2014/chart" uri="{C3380CC4-5D6E-409C-BE32-E72D297353CC}">
                      <c16:uniqueId val="{0000001D-6AEB-4381-8093-40D8F14E0F4C}"/>
                    </c:ext>
                  </c:extLst>
                </c:dPt>
                <c:dPt>
                  <c:idx val="2"/>
                  <c:bubble3D val="0"/>
                  <c:spPr>
                    <a:solidFill>
                      <a:schemeClr val="accent3"/>
                    </a:solidFill>
                    <a:ln>
                      <a:noFill/>
                    </a:ln>
                    <a:effectLst>
                      <a:outerShdw blurRad="317500" algn="ctr" rotWithShape="0">
                        <a:prstClr val="black">
                          <a:alpha val="25000"/>
                        </a:prstClr>
                      </a:outerShdw>
                    </a:effectLst>
                  </c:spPr>
                  <c:extLst xmlns:c15="http://schemas.microsoft.com/office/drawing/2012/chart">
                    <c:ext xmlns:c16="http://schemas.microsoft.com/office/drawing/2014/chart" uri="{C3380CC4-5D6E-409C-BE32-E72D297353CC}">
                      <c16:uniqueId val="{0000001F-6AEB-4381-8093-40D8F14E0F4C}"/>
                    </c:ext>
                  </c:extLst>
                </c:dPt>
                <c:dPt>
                  <c:idx val="3"/>
                  <c:bubble3D val="0"/>
                  <c:spPr>
                    <a:solidFill>
                      <a:schemeClr val="accent4"/>
                    </a:solidFill>
                    <a:ln>
                      <a:noFill/>
                    </a:ln>
                    <a:effectLst>
                      <a:outerShdw blurRad="317500" algn="ctr" rotWithShape="0">
                        <a:prstClr val="black">
                          <a:alpha val="25000"/>
                        </a:prstClr>
                      </a:outerShdw>
                    </a:effectLst>
                  </c:spPr>
                  <c:extLst xmlns:c15="http://schemas.microsoft.com/office/drawing/2012/chart">
                    <c:ext xmlns:c16="http://schemas.microsoft.com/office/drawing/2014/chart" uri="{C3380CC4-5D6E-409C-BE32-E72D297353CC}">
                      <c16:uniqueId val="{00000021-6AEB-4381-8093-40D8F14E0F4C}"/>
                    </c:ext>
                  </c:extLst>
                </c:dPt>
                <c:dPt>
                  <c:idx val="4"/>
                  <c:bubble3D val="0"/>
                  <c:spPr>
                    <a:solidFill>
                      <a:schemeClr val="accent5"/>
                    </a:solidFill>
                    <a:ln>
                      <a:noFill/>
                    </a:ln>
                    <a:effectLst>
                      <a:outerShdw blurRad="317500" algn="ctr" rotWithShape="0">
                        <a:prstClr val="black">
                          <a:alpha val="25000"/>
                        </a:prstClr>
                      </a:outerShdw>
                    </a:effectLst>
                  </c:spPr>
                  <c:extLst xmlns:c15="http://schemas.microsoft.com/office/drawing/2012/chart">
                    <c:ext xmlns:c16="http://schemas.microsoft.com/office/drawing/2014/chart" uri="{C3380CC4-5D6E-409C-BE32-E72D297353CC}">
                      <c16:uniqueId val="{00000023-6AEB-4381-8093-40D8F14E0F4C}"/>
                    </c:ext>
                  </c:extLst>
                </c:dPt>
                <c:dPt>
                  <c:idx val="5"/>
                  <c:bubble3D val="0"/>
                  <c:spPr>
                    <a:solidFill>
                      <a:schemeClr val="accent6"/>
                    </a:solidFill>
                    <a:ln>
                      <a:noFill/>
                    </a:ln>
                    <a:effectLst>
                      <a:outerShdw blurRad="317500" algn="ctr" rotWithShape="0">
                        <a:prstClr val="black">
                          <a:alpha val="25000"/>
                        </a:prstClr>
                      </a:outerShdw>
                    </a:effectLst>
                  </c:spPr>
                  <c:extLst xmlns:c15="http://schemas.microsoft.com/office/drawing/2012/chart">
                    <c:ext xmlns:c16="http://schemas.microsoft.com/office/drawing/2014/chart" uri="{C3380CC4-5D6E-409C-BE32-E72D297353CC}">
                      <c16:uniqueId val="{00000025-6AEB-4381-8093-40D8F14E0F4C}"/>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s-ES"/>
                    </a:p>
                  </c:txPr>
                  <c:dLblPos val="inEnd"/>
                  <c:showLegendKey val="0"/>
                  <c:showVal val="0"/>
                  <c:showCatName val="0"/>
                  <c:showSerName val="0"/>
                  <c:showPercent val="1"/>
                  <c:showBubbleSize val="0"/>
                  <c:showLeaderLines val="1"/>
                  <c:leaderLines>
                    <c:spPr>
                      <a:ln w="9525" cap="flat" cmpd="sng" algn="ctr">
                        <a:solidFill>
                          <a:schemeClr val="dk1">
                            <a:lumMod val="35000"/>
                            <a:lumOff val="65000"/>
                          </a:schemeClr>
                        </a:solidFill>
                        <a:round/>
                      </a:ln>
                      <a:effectLst/>
                    </c:spPr>
                  </c:leaderLines>
                  <c:extLst xmlns:c15="http://schemas.microsoft.com/office/drawing/2012/chart">
                    <c:ext xmlns:c15="http://schemas.microsoft.com/office/drawing/2012/chart" uri="{CE6537A1-D6FC-4f65-9D91-7224C49458BB}"/>
                  </c:extLst>
                </c:dLbls>
                <c:cat>
                  <c:strRef>
                    <c:extLst xmlns:c15="http://schemas.microsoft.com/office/drawing/2012/chart">
                      <c:ext xmlns:c15="http://schemas.microsoft.com/office/drawing/2012/chart" uri="{02D57815-91ED-43cb-92C2-25804820EDAC}">
                        <c15:formulaRef>
                          <c15:sqref>'Cartera Indexada'!$A$6:$A$11</c15:sqref>
                        </c15:formulaRef>
                      </c:ext>
                    </c:extLst>
                    <c:strCache>
                      <c:ptCount val="6"/>
                      <c:pt idx="0">
                        <c:v>Fidelity S&amp;P 500 Index Fund P-ACC-EUR</c:v>
                      </c:pt>
                      <c:pt idx="1">
                        <c:v>Vanguard European Stock Index Fund EUR Acc</c:v>
                      </c:pt>
                      <c:pt idx="2">
                        <c:v>iShares Emerging Markets Index Fund D Acc</c:v>
                      </c:pt>
                      <c:pt idx="3">
                        <c:v>iShares Pacific Index Fund D Acc</c:v>
                      </c:pt>
                      <c:pt idx="4">
                        <c:v>Vanguard Global Small-Cap Index Fund EUR Acc</c:v>
                      </c:pt>
                      <c:pt idx="5">
                        <c:v>Fidelity MSCI Japan Index Fund P-ACC-EUR</c:v>
                      </c:pt>
                    </c:strCache>
                  </c:strRef>
                </c:cat>
                <c:val>
                  <c:numRef>
                    <c:extLst xmlns:c15="http://schemas.microsoft.com/office/drawing/2012/chart">
                      <c:ext xmlns:c15="http://schemas.microsoft.com/office/drawing/2012/chart" uri="{02D57815-91ED-43cb-92C2-25804820EDAC}">
                        <c15:formulaRef>
                          <c15:sqref>'Cartera Indexada'!$E$6:$E$11</c15:sqref>
                        </c15:formulaRef>
                      </c:ext>
                    </c:extLst>
                    <c:numCache>
                      <c:formatCode>0.00</c:formatCode>
                      <c:ptCount val="6"/>
                      <c:pt idx="0">
                        <c:v>32.592834109531474</c:v>
                      </c:pt>
                      <c:pt idx="1">
                        <c:v>3.1305972693413486</c:v>
                      </c:pt>
                      <c:pt idx="2">
                        <c:v>4.5733193198255471</c:v>
                      </c:pt>
                      <c:pt idx="3">
                        <c:v>1.172912165494181</c:v>
                      </c:pt>
                      <c:pt idx="4">
                        <c:v>0.21385326969022125</c:v>
                      </c:pt>
                      <c:pt idx="5">
                        <c:v>4.4375154141040607</c:v>
                      </c:pt>
                    </c:numCache>
                  </c:numRef>
                </c:val>
                <c:extLst xmlns:c15="http://schemas.microsoft.com/office/drawing/2012/chart">
                  <c:ext xmlns:c16="http://schemas.microsoft.com/office/drawing/2014/chart" uri="{C3380CC4-5D6E-409C-BE32-E72D297353CC}">
                    <c16:uniqueId val="{00000026-6AEB-4381-8093-40D8F14E0F4C}"/>
                  </c:ext>
                </c:extLst>
              </c15:ser>
            </c15:filteredPieSeries>
            <c15:filteredPieSeries>
              <c15:ser>
                <c:idx val="2"/>
                <c:order val="2"/>
                <c:tx>
                  <c:strRef>
                    <c:extLst xmlns:c15="http://schemas.microsoft.com/office/drawing/2012/chart">
                      <c:ext xmlns:c15="http://schemas.microsoft.com/office/drawing/2012/chart" uri="{02D57815-91ED-43cb-92C2-25804820EDAC}">
                        <c15:formulaRef>
                          <c15:sqref>'Cartera Indexada'!$F$5</c15:sqref>
                        </c15:formulaRef>
                      </c:ext>
                    </c:extLst>
                    <c:strCache>
                      <c:ptCount val="1"/>
                      <c:pt idx="0">
                        <c:v>Precio Medio</c:v>
                      </c:pt>
                    </c:strCache>
                  </c:strRef>
                </c:tx>
                <c:dPt>
                  <c:idx val="0"/>
                  <c:bubble3D val="0"/>
                  <c:spPr>
                    <a:solidFill>
                      <a:schemeClr val="accent1"/>
                    </a:solidFill>
                    <a:ln>
                      <a:noFill/>
                    </a:ln>
                    <a:effectLst>
                      <a:outerShdw blurRad="317500" algn="ctr" rotWithShape="0">
                        <a:prstClr val="black">
                          <a:alpha val="25000"/>
                        </a:prstClr>
                      </a:outerShdw>
                    </a:effectLst>
                  </c:spPr>
                  <c:extLst xmlns:c15="http://schemas.microsoft.com/office/drawing/2012/chart">
                    <c:ext xmlns:c16="http://schemas.microsoft.com/office/drawing/2014/chart" uri="{C3380CC4-5D6E-409C-BE32-E72D297353CC}">
                      <c16:uniqueId val="{00000028-6AEB-4381-8093-40D8F14E0F4C}"/>
                    </c:ext>
                  </c:extLst>
                </c:dPt>
                <c:dPt>
                  <c:idx val="1"/>
                  <c:bubble3D val="0"/>
                  <c:spPr>
                    <a:solidFill>
                      <a:schemeClr val="accent2"/>
                    </a:solidFill>
                    <a:ln>
                      <a:noFill/>
                    </a:ln>
                    <a:effectLst>
                      <a:outerShdw blurRad="317500" algn="ctr" rotWithShape="0">
                        <a:prstClr val="black">
                          <a:alpha val="25000"/>
                        </a:prstClr>
                      </a:outerShdw>
                    </a:effectLst>
                  </c:spPr>
                  <c:extLst xmlns:c15="http://schemas.microsoft.com/office/drawing/2012/chart">
                    <c:ext xmlns:c16="http://schemas.microsoft.com/office/drawing/2014/chart" uri="{C3380CC4-5D6E-409C-BE32-E72D297353CC}">
                      <c16:uniqueId val="{0000002A-6AEB-4381-8093-40D8F14E0F4C}"/>
                    </c:ext>
                  </c:extLst>
                </c:dPt>
                <c:dPt>
                  <c:idx val="2"/>
                  <c:bubble3D val="0"/>
                  <c:spPr>
                    <a:solidFill>
                      <a:schemeClr val="accent3"/>
                    </a:solidFill>
                    <a:ln>
                      <a:noFill/>
                    </a:ln>
                    <a:effectLst>
                      <a:outerShdw blurRad="317500" algn="ctr" rotWithShape="0">
                        <a:prstClr val="black">
                          <a:alpha val="25000"/>
                        </a:prstClr>
                      </a:outerShdw>
                    </a:effectLst>
                  </c:spPr>
                  <c:extLst xmlns:c15="http://schemas.microsoft.com/office/drawing/2012/chart">
                    <c:ext xmlns:c16="http://schemas.microsoft.com/office/drawing/2014/chart" uri="{C3380CC4-5D6E-409C-BE32-E72D297353CC}">
                      <c16:uniqueId val="{0000002C-6AEB-4381-8093-40D8F14E0F4C}"/>
                    </c:ext>
                  </c:extLst>
                </c:dPt>
                <c:dPt>
                  <c:idx val="3"/>
                  <c:bubble3D val="0"/>
                  <c:spPr>
                    <a:solidFill>
                      <a:schemeClr val="accent4"/>
                    </a:solidFill>
                    <a:ln>
                      <a:noFill/>
                    </a:ln>
                    <a:effectLst>
                      <a:outerShdw blurRad="317500" algn="ctr" rotWithShape="0">
                        <a:prstClr val="black">
                          <a:alpha val="25000"/>
                        </a:prstClr>
                      </a:outerShdw>
                    </a:effectLst>
                  </c:spPr>
                  <c:extLst xmlns:c15="http://schemas.microsoft.com/office/drawing/2012/chart">
                    <c:ext xmlns:c16="http://schemas.microsoft.com/office/drawing/2014/chart" uri="{C3380CC4-5D6E-409C-BE32-E72D297353CC}">
                      <c16:uniqueId val="{0000002E-6AEB-4381-8093-40D8F14E0F4C}"/>
                    </c:ext>
                  </c:extLst>
                </c:dPt>
                <c:dPt>
                  <c:idx val="4"/>
                  <c:bubble3D val="0"/>
                  <c:spPr>
                    <a:solidFill>
                      <a:schemeClr val="accent5"/>
                    </a:solidFill>
                    <a:ln>
                      <a:noFill/>
                    </a:ln>
                    <a:effectLst>
                      <a:outerShdw blurRad="317500" algn="ctr" rotWithShape="0">
                        <a:prstClr val="black">
                          <a:alpha val="25000"/>
                        </a:prstClr>
                      </a:outerShdw>
                    </a:effectLst>
                  </c:spPr>
                  <c:extLst xmlns:c15="http://schemas.microsoft.com/office/drawing/2012/chart">
                    <c:ext xmlns:c16="http://schemas.microsoft.com/office/drawing/2014/chart" uri="{C3380CC4-5D6E-409C-BE32-E72D297353CC}">
                      <c16:uniqueId val="{00000030-6AEB-4381-8093-40D8F14E0F4C}"/>
                    </c:ext>
                  </c:extLst>
                </c:dPt>
                <c:dPt>
                  <c:idx val="5"/>
                  <c:bubble3D val="0"/>
                  <c:spPr>
                    <a:solidFill>
                      <a:schemeClr val="accent6"/>
                    </a:solidFill>
                    <a:ln>
                      <a:noFill/>
                    </a:ln>
                    <a:effectLst>
                      <a:outerShdw blurRad="317500" algn="ctr" rotWithShape="0">
                        <a:prstClr val="black">
                          <a:alpha val="25000"/>
                        </a:prstClr>
                      </a:outerShdw>
                    </a:effectLst>
                  </c:spPr>
                  <c:extLst xmlns:c15="http://schemas.microsoft.com/office/drawing/2012/chart">
                    <c:ext xmlns:c16="http://schemas.microsoft.com/office/drawing/2014/chart" uri="{C3380CC4-5D6E-409C-BE32-E72D297353CC}">
                      <c16:uniqueId val="{00000032-6AEB-4381-8093-40D8F14E0F4C}"/>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s-ES"/>
                    </a:p>
                  </c:txPr>
                  <c:dLblPos val="inEnd"/>
                  <c:showLegendKey val="0"/>
                  <c:showVal val="0"/>
                  <c:showCatName val="0"/>
                  <c:showSerName val="0"/>
                  <c:showPercent val="1"/>
                  <c:showBubbleSize val="0"/>
                  <c:showLeaderLines val="1"/>
                  <c:leaderLines>
                    <c:spPr>
                      <a:ln w="9525" cap="flat" cmpd="sng" algn="ctr">
                        <a:solidFill>
                          <a:schemeClr val="dk1">
                            <a:lumMod val="35000"/>
                            <a:lumOff val="65000"/>
                          </a:schemeClr>
                        </a:solidFill>
                        <a:round/>
                      </a:ln>
                      <a:effectLst/>
                    </c:spPr>
                  </c:leaderLines>
                  <c:extLst xmlns:c15="http://schemas.microsoft.com/office/drawing/2012/chart">
                    <c:ext xmlns:c15="http://schemas.microsoft.com/office/drawing/2012/chart" uri="{CE6537A1-D6FC-4f65-9D91-7224C49458BB}"/>
                  </c:extLst>
                </c:dLbls>
                <c:cat>
                  <c:strRef>
                    <c:extLst xmlns:c15="http://schemas.microsoft.com/office/drawing/2012/chart">
                      <c:ext xmlns:c15="http://schemas.microsoft.com/office/drawing/2012/chart" uri="{02D57815-91ED-43cb-92C2-25804820EDAC}">
                        <c15:formulaRef>
                          <c15:sqref>'Cartera Indexada'!$A$6:$A$11</c15:sqref>
                        </c15:formulaRef>
                      </c:ext>
                    </c:extLst>
                    <c:strCache>
                      <c:ptCount val="6"/>
                      <c:pt idx="0">
                        <c:v>Fidelity S&amp;P 500 Index Fund P-ACC-EUR</c:v>
                      </c:pt>
                      <c:pt idx="1">
                        <c:v>Vanguard European Stock Index Fund EUR Acc</c:v>
                      </c:pt>
                      <c:pt idx="2">
                        <c:v>iShares Emerging Markets Index Fund D Acc</c:v>
                      </c:pt>
                      <c:pt idx="3">
                        <c:v>iShares Pacific Index Fund D Acc</c:v>
                      </c:pt>
                      <c:pt idx="4">
                        <c:v>Vanguard Global Small-Cap Index Fund EUR Acc</c:v>
                      </c:pt>
                      <c:pt idx="5">
                        <c:v>Fidelity MSCI Japan Index Fund P-ACC-EUR</c:v>
                      </c:pt>
                    </c:strCache>
                  </c:strRef>
                </c:cat>
                <c:val>
                  <c:numRef>
                    <c:extLst xmlns:c15="http://schemas.microsoft.com/office/drawing/2012/chart">
                      <c:ext xmlns:c15="http://schemas.microsoft.com/office/drawing/2012/chart" uri="{02D57815-91ED-43cb-92C2-25804820EDAC}">
                        <c15:formulaRef>
                          <c15:sqref>'Cartera Indexada'!$F$6:$F$11</c15:sqref>
                        </c15:formulaRef>
                      </c:ext>
                    </c:extLst>
                    <c:numCache>
                      <c:formatCode>"€"#,##0.00_);[Red]\("€"#,##0.00\)</c:formatCode>
                      <c:ptCount val="6"/>
                      <c:pt idx="0">
                        <c:v>8.5549999999999997</c:v>
                      </c:pt>
                      <c:pt idx="1">
                        <c:v>23.5916</c:v>
                      </c:pt>
                      <c:pt idx="2">
                        <c:v>11.438000000000001</c:v>
                      </c:pt>
                      <c:pt idx="3">
                        <c:v>12.468999999999999</c:v>
                      </c:pt>
                      <c:pt idx="4">
                        <c:v>259.23849999999999</c:v>
                      </c:pt>
                      <c:pt idx="5">
                        <c:v>5.62</c:v>
                      </c:pt>
                    </c:numCache>
                  </c:numRef>
                </c:val>
                <c:extLst xmlns:c15="http://schemas.microsoft.com/office/drawing/2012/chart">
                  <c:ext xmlns:c16="http://schemas.microsoft.com/office/drawing/2014/chart" uri="{C3380CC4-5D6E-409C-BE32-E72D297353CC}">
                    <c16:uniqueId val="{00000033-6AEB-4381-8093-40D8F14E0F4C}"/>
                  </c:ext>
                </c:extLst>
              </c15:ser>
            </c15:filteredPieSeries>
            <c15:filteredPieSeries>
              <c15:ser>
                <c:idx val="3"/>
                <c:order val="3"/>
                <c:tx>
                  <c:strRef>
                    <c:extLst xmlns:c15="http://schemas.microsoft.com/office/drawing/2012/chart">
                      <c:ext xmlns:c15="http://schemas.microsoft.com/office/drawing/2012/chart" uri="{02D57815-91ED-43cb-92C2-25804820EDAC}">
                        <c15:formulaRef>
                          <c15:sqref>'Cartera Indexada'!$G$5</c15:sqref>
                        </c15:formulaRef>
                      </c:ext>
                    </c:extLst>
                    <c:strCache>
                      <c:ptCount val="1"/>
                      <c:pt idx="0">
                        <c:v>Valor</c:v>
                      </c:pt>
                    </c:strCache>
                  </c:strRef>
                </c:tx>
                <c:dPt>
                  <c:idx val="0"/>
                  <c:bubble3D val="0"/>
                  <c:spPr>
                    <a:solidFill>
                      <a:schemeClr val="accent1"/>
                    </a:solidFill>
                    <a:ln>
                      <a:noFill/>
                    </a:ln>
                    <a:effectLst>
                      <a:outerShdw blurRad="317500" algn="ctr" rotWithShape="0">
                        <a:prstClr val="black">
                          <a:alpha val="25000"/>
                        </a:prstClr>
                      </a:outerShdw>
                    </a:effectLst>
                  </c:spPr>
                  <c:extLst xmlns:c15="http://schemas.microsoft.com/office/drawing/2012/chart">
                    <c:ext xmlns:c16="http://schemas.microsoft.com/office/drawing/2014/chart" uri="{C3380CC4-5D6E-409C-BE32-E72D297353CC}">
                      <c16:uniqueId val="{00000035-6AEB-4381-8093-40D8F14E0F4C}"/>
                    </c:ext>
                  </c:extLst>
                </c:dPt>
                <c:dPt>
                  <c:idx val="1"/>
                  <c:bubble3D val="0"/>
                  <c:spPr>
                    <a:solidFill>
                      <a:schemeClr val="accent2"/>
                    </a:solidFill>
                    <a:ln>
                      <a:noFill/>
                    </a:ln>
                    <a:effectLst>
                      <a:outerShdw blurRad="317500" algn="ctr" rotWithShape="0">
                        <a:prstClr val="black">
                          <a:alpha val="25000"/>
                        </a:prstClr>
                      </a:outerShdw>
                    </a:effectLst>
                  </c:spPr>
                  <c:extLst xmlns:c15="http://schemas.microsoft.com/office/drawing/2012/chart">
                    <c:ext xmlns:c16="http://schemas.microsoft.com/office/drawing/2014/chart" uri="{C3380CC4-5D6E-409C-BE32-E72D297353CC}">
                      <c16:uniqueId val="{00000037-6AEB-4381-8093-40D8F14E0F4C}"/>
                    </c:ext>
                  </c:extLst>
                </c:dPt>
                <c:dPt>
                  <c:idx val="2"/>
                  <c:bubble3D val="0"/>
                  <c:spPr>
                    <a:solidFill>
                      <a:schemeClr val="accent3"/>
                    </a:solidFill>
                    <a:ln>
                      <a:noFill/>
                    </a:ln>
                    <a:effectLst>
                      <a:outerShdw blurRad="317500" algn="ctr" rotWithShape="0">
                        <a:prstClr val="black">
                          <a:alpha val="25000"/>
                        </a:prstClr>
                      </a:outerShdw>
                    </a:effectLst>
                  </c:spPr>
                  <c:extLst xmlns:c15="http://schemas.microsoft.com/office/drawing/2012/chart">
                    <c:ext xmlns:c16="http://schemas.microsoft.com/office/drawing/2014/chart" uri="{C3380CC4-5D6E-409C-BE32-E72D297353CC}">
                      <c16:uniqueId val="{00000039-6AEB-4381-8093-40D8F14E0F4C}"/>
                    </c:ext>
                  </c:extLst>
                </c:dPt>
                <c:dPt>
                  <c:idx val="3"/>
                  <c:bubble3D val="0"/>
                  <c:spPr>
                    <a:solidFill>
                      <a:schemeClr val="accent4"/>
                    </a:solidFill>
                    <a:ln>
                      <a:noFill/>
                    </a:ln>
                    <a:effectLst>
                      <a:outerShdw blurRad="317500" algn="ctr" rotWithShape="0">
                        <a:prstClr val="black">
                          <a:alpha val="25000"/>
                        </a:prstClr>
                      </a:outerShdw>
                    </a:effectLst>
                  </c:spPr>
                  <c:extLst xmlns:c15="http://schemas.microsoft.com/office/drawing/2012/chart">
                    <c:ext xmlns:c16="http://schemas.microsoft.com/office/drawing/2014/chart" uri="{C3380CC4-5D6E-409C-BE32-E72D297353CC}">
                      <c16:uniqueId val="{0000003B-6AEB-4381-8093-40D8F14E0F4C}"/>
                    </c:ext>
                  </c:extLst>
                </c:dPt>
                <c:dPt>
                  <c:idx val="4"/>
                  <c:bubble3D val="0"/>
                  <c:spPr>
                    <a:solidFill>
                      <a:schemeClr val="accent5"/>
                    </a:solidFill>
                    <a:ln>
                      <a:noFill/>
                    </a:ln>
                    <a:effectLst>
                      <a:outerShdw blurRad="317500" algn="ctr" rotWithShape="0">
                        <a:prstClr val="black">
                          <a:alpha val="25000"/>
                        </a:prstClr>
                      </a:outerShdw>
                    </a:effectLst>
                  </c:spPr>
                  <c:extLst xmlns:c15="http://schemas.microsoft.com/office/drawing/2012/chart">
                    <c:ext xmlns:c16="http://schemas.microsoft.com/office/drawing/2014/chart" uri="{C3380CC4-5D6E-409C-BE32-E72D297353CC}">
                      <c16:uniqueId val="{0000003D-6AEB-4381-8093-40D8F14E0F4C}"/>
                    </c:ext>
                  </c:extLst>
                </c:dPt>
                <c:dPt>
                  <c:idx val="5"/>
                  <c:bubble3D val="0"/>
                  <c:spPr>
                    <a:solidFill>
                      <a:schemeClr val="accent6"/>
                    </a:solidFill>
                    <a:ln>
                      <a:noFill/>
                    </a:ln>
                    <a:effectLst>
                      <a:outerShdw blurRad="317500" algn="ctr" rotWithShape="0">
                        <a:prstClr val="black">
                          <a:alpha val="25000"/>
                        </a:prstClr>
                      </a:outerShdw>
                    </a:effectLst>
                  </c:spPr>
                  <c:extLst xmlns:c15="http://schemas.microsoft.com/office/drawing/2012/chart">
                    <c:ext xmlns:c16="http://schemas.microsoft.com/office/drawing/2014/chart" uri="{C3380CC4-5D6E-409C-BE32-E72D297353CC}">
                      <c16:uniqueId val="{0000003F-6AEB-4381-8093-40D8F14E0F4C}"/>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s-ES"/>
                    </a:p>
                  </c:txPr>
                  <c:dLblPos val="inEnd"/>
                  <c:showLegendKey val="0"/>
                  <c:showVal val="0"/>
                  <c:showCatName val="0"/>
                  <c:showSerName val="0"/>
                  <c:showPercent val="1"/>
                  <c:showBubbleSize val="0"/>
                  <c:showLeaderLines val="1"/>
                  <c:leaderLines>
                    <c:spPr>
                      <a:ln w="9525" cap="flat" cmpd="sng" algn="ctr">
                        <a:solidFill>
                          <a:schemeClr val="dk1">
                            <a:lumMod val="35000"/>
                            <a:lumOff val="65000"/>
                          </a:schemeClr>
                        </a:solidFill>
                        <a:round/>
                      </a:ln>
                      <a:effectLst/>
                    </c:spPr>
                  </c:leaderLines>
                  <c:extLst xmlns:c15="http://schemas.microsoft.com/office/drawing/2012/chart">
                    <c:ext xmlns:c15="http://schemas.microsoft.com/office/drawing/2012/chart" uri="{CE6537A1-D6FC-4f65-9D91-7224C49458BB}"/>
                  </c:extLst>
                </c:dLbls>
                <c:cat>
                  <c:strRef>
                    <c:extLst xmlns:c15="http://schemas.microsoft.com/office/drawing/2012/chart">
                      <c:ext xmlns:c15="http://schemas.microsoft.com/office/drawing/2012/chart" uri="{02D57815-91ED-43cb-92C2-25804820EDAC}">
                        <c15:formulaRef>
                          <c15:sqref>'Cartera Indexada'!$A$6:$A$11</c15:sqref>
                        </c15:formulaRef>
                      </c:ext>
                    </c:extLst>
                    <c:strCache>
                      <c:ptCount val="6"/>
                      <c:pt idx="0">
                        <c:v>Fidelity S&amp;P 500 Index Fund P-ACC-EUR</c:v>
                      </c:pt>
                      <c:pt idx="1">
                        <c:v>Vanguard European Stock Index Fund EUR Acc</c:v>
                      </c:pt>
                      <c:pt idx="2">
                        <c:v>iShares Emerging Markets Index Fund D Acc</c:v>
                      </c:pt>
                      <c:pt idx="3">
                        <c:v>iShares Pacific Index Fund D Acc</c:v>
                      </c:pt>
                      <c:pt idx="4">
                        <c:v>Vanguard Global Small-Cap Index Fund EUR Acc</c:v>
                      </c:pt>
                      <c:pt idx="5">
                        <c:v>Fidelity MSCI Japan Index Fund P-ACC-EUR</c:v>
                      </c:pt>
                    </c:strCache>
                  </c:strRef>
                </c:cat>
                <c:val>
                  <c:numRef>
                    <c:extLst xmlns:c15="http://schemas.microsoft.com/office/drawing/2012/chart">
                      <c:ext xmlns:c15="http://schemas.microsoft.com/office/drawing/2012/chart" uri="{02D57815-91ED-43cb-92C2-25804820EDAC}">
                        <c15:formulaRef>
                          <c15:sqref>'Cartera Indexada'!$G$6:$G$11</c15:sqref>
                        </c15:formulaRef>
                      </c:ext>
                    </c:extLst>
                    <c:numCache>
                      <c:formatCode>"€"#,##0.00_);[Red]\("€"#,##0.00\)</c:formatCode>
                      <c:ptCount val="6"/>
                      <c:pt idx="0">
                        <c:v>278.83169580704174</c:v>
                      </c:pt>
                      <c:pt idx="1">
                        <c:v>73.855798539393362</c:v>
                      </c:pt>
                      <c:pt idx="2">
                        <c:v>52.309626380164609</c:v>
                      </c:pt>
                      <c:pt idx="3">
                        <c:v>14.625041791546941</c:v>
                      </c:pt>
                      <c:pt idx="4">
                        <c:v>55.439000854588421</c:v>
                      </c:pt>
                      <c:pt idx="5">
                        <c:v>24.93883662726482</c:v>
                      </c:pt>
                    </c:numCache>
                  </c:numRef>
                </c:val>
                <c:extLst xmlns:c15="http://schemas.microsoft.com/office/drawing/2012/chart">
                  <c:ext xmlns:c16="http://schemas.microsoft.com/office/drawing/2014/chart" uri="{C3380CC4-5D6E-409C-BE32-E72D297353CC}">
                    <c16:uniqueId val="{00000040-6AEB-4381-8093-40D8F14E0F4C}"/>
                  </c:ext>
                </c:extLst>
              </c15:ser>
            </c15:filteredPieSeries>
            <c15:filteredPieSeries>
              <c15:ser>
                <c:idx val="4"/>
                <c:order val="4"/>
                <c:tx>
                  <c:strRef>
                    <c:extLst xmlns:c15="http://schemas.microsoft.com/office/drawing/2012/chart">
                      <c:ext xmlns:c15="http://schemas.microsoft.com/office/drawing/2012/chart" uri="{02D57815-91ED-43cb-92C2-25804820EDAC}">
                        <c15:formulaRef>
                          <c15:sqref>'Cartera Indexada'!$D$5</c15:sqref>
                        </c15:formulaRef>
                      </c:ext>
                    </c:extLst>
                    <c:strCache>
                      <c:ptCount val="1"/>
                      <c:pt idx="0">
                        <c:v>Moneda</c:v>
                      </c:pt>
                    </c:strCache>
                  </c:strRef>
                </c:tx>
                <c:dPt>
                  <c:idx val="0"/>
                  <c:bubble3D val="0"/>
                  <c:spPr>
                    <a:solidFill>
                      <a:schemeClr val="accent1"/>
                    </a:solidFill>
                    <a:ln>
                      <a:noFill/>
                    </a:ln>
                    <a:effectLst>
                      <a:outerShdw blurRad="317500" algn="ctr" rotWithShape="0">
                        <a:prstClr val="black">
                          <a:alpha val="25000"/>
                        </a:prstClr>
                      </a:outerShdw>
                    </a:effectLst>
                  </c:spPr>
                  <c:extLst xmlns:c15="http://schemas.microsoft.com/office/drawing/2012/chart">
                    <c:ext xmlns:c16="http://schemas.microsoft.com/office/drawing/2014/chart" uri="{C3380CC4-5D6E-409C-BE32-E72D297353CC}">
                      <c16:uniqueId val="{00000042-6AEB-4381-8093-40D8F14E0F4C}"/>
                    </c:ext>
                  </c:extLst>
                </c:dPt>
                <c:dPt>
                  <c:idx val="1"/>
                  <c:bubble3D val="0"/>
                  <c:spPr>
                    <a:solidFill>
                      <a:schemeClr val="accent2"/>
                    </a:solidFill>
                    <a:ln>
                      <a:noFill/>
                    </a:ln>
                    <a:effectLst>
                      <a:outerShdw blurRad="317500" algn="ctr" rotWithShape="0">
                        <a:prstClr val="black">
                          <a:alpha val="25000"/>
                        </a:prstClr>
                      </a:outerShdw>
                    </a:effectLst>
                  </c:spPr>
                  <c:extLst xmlns:c15="http://schemas.microsoft.com/office/drawing/2012/chart">
                    <c:ext xmlns:c16="http://schemas.microsoft.com/office/drawing/2014/chart" uri="{C3380CC4-5D6E-409C-BE32-E72D297353CC}">
                      <c16:uniqueId val="{00000044-6AEB-4381-8093-40D8F14E0F4C}"/>
                    </c:ext>
                  </c:extLst>
                </c:dPt>
                <c:dPt>
                  <c:idx val="2"/>
                  <c:bubble3D val="0"/>
                  <c:spPr>
                    <a:solidFill>
                      <a:schemeClr val="accent3"/>
                    </a:solidFill>
                    <a:ln>
                      <a:noFill/>
                    </a:ln>
                    <a:effectLst>
                      <a:outerShdw blurRad="317500" algn="ctr" rotWithShape="0">
                        <a:prstClr val="black">
                          <a:alpha val="25000"/>
                        </a:prstClr>
                      </a:outerShdw>
                    </a:effectLst>
                  </c:spPr>
                  <c:extLst xmlns:c15="http://schemas.microsoft.com/office/drawing/2012/chart">
                    <c:ext xmlns:c16="http://schemas.microsoft.com/office/drawing/2014/chart" uri="{C3380CC4-5D6E-409C-BE32-E72D297353CC}">
                      <c16:uniqueId val="{00000046-6AEB-4381-8093-40D8F14E0F4C}"/>
                    </c:ext>
                  </c:extLst>
                </c:dPt>
                <c:dPt>
                  <c:idx val="3"/>
                  <c:bubble3D val="0"/>
                  <c:spPr>
                    <a:solidFill>
                      <a:schemeClr val="accent4"/>
                    </a:solidFill>
                    <a:ln>
                      <a:noFill/>
                    </a:ln>
                    <a:effectLst>
                      <a:outerShdw blurRad="317500" algn="ctr" rotWithShape="0">
                        <a:prstClr val="black">
                          <a:alpha val="25000"/>
                        </a:prstClr>
                      </a:outerShdw>
                    </a:effectLst>
                  </c:spPr>
                  <c:extLst xmlns:c15="http://schemas.microsoft.com/office/drawing/2012/chart">
                    <c:ext xmlns:c16="http://schemas.microsoft.com/office/drawing/2014/chart" uri="{C3380CC4-5D6E-409C-BE32-E72D297353CC}">
                      <c16:uniqueId val="{00000048-6AEB-4381-8093-40D8F14E0F4C}"/>
                    </c:ext>
                  </c:extLst>
                </c:dPt>
                <c:dPt>
                  <c:idx val="4"/>
                  <c:bubble3D val="0"/>
                  <c:spPr>
                    <a:solidFill>
                      <a:schemeClr val="accent5"/>
                    </a:solidFill>
                    <a:ln>
                      <a:noFill/>
                    </a:ln>
                    <a:effectLst>
                      <a:outerShdw blurRad="317500" algn="ctr" rotWithShape="0">
                        <a:prstClr val="black">
                          <a:alpha val="25000"/>
                        </a:prstClr>
                      </a:outerShdw>
                    </a:effectLst>
                  </c:spPr>
                  <c:extLst xmlns:c15="http://schemas.microsoft.com/office/drawing/2012/chart">
                    <c:ext xmlns:c16="http://schemas.microsoft.com/office/drawing/2014/chart" uri="{C3380CC4-5D6E-409C-BE32-E72D297353CC}">
                      <c16:uniqueId val="{0000004A-6AEB-4381-8093-40D8F14E0F4C}"/>
                    </c:ext>
                  </c:extLst>
                </c:dPt>
                <c:dPt>
                  <c:idx val="5"/>
                  <c:bubble3D val="0"/>
                  <c:spPr>
                    <a:solidFill>
                      <a:schemeClr val="accent6"/>
                    </a:solidFill>
                    <a:ln>
                      <a:noFill/>
                    </a:ln>
                    <a:effectLst>
                      <a:outerShdw blurRad="317500" algn="ctr" rotWithShape="0">
                        <a:prstClr val="black">
                          <a:alpha val="25000"/>
                        </a:prstClr>
                      </a:outerShdw>
                    </a:effectLst>
                  </c:spPr>
                  <c:extLst xmlns:c15="http://schemas.microsoft.com/office/drawing/2012/chart">
                    <c:ext xmlns:c16="http://schemas.microsoft.com/office/drawing/2014/chart" uri="{C3380CC4-5D6E-409C-BE32-E72D297353CC}">
                      <c16:uniqueId val="{0000004C-6AEB-4381-8093-40D8F14E0F4C}"/>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s-ES"/>
                    </a:p>
                  </c:txPr>
                  <c:dLblPos val="inEnd"/>
                  <c:showLegendKey val="0"/>
                  <c:showVal val="0"/>
                  <c:showCatName val="0"/>
                  <c:showSerName val="0"/>
                  <c:showPercent val="1"/>
                  <c:showBubbleSize val="0"/>
                  <c:showLeaderLines val="1"/>
                  <c:leaderLines>
                    <c:spPr>
                      <a:ln w="9525" cap="flat" cmpd="sng" algn="ctr">
                        <a:solidFill>
                          <a:schemeClr val="dk1">
                            <a:lumMod val="35000"/>
                            <a:lumOff val="65000"/>
                          </a:schemeClr>
                        </a:solidFill>
                        <a:round/>
                      </a:ln>
                      <a:effectLst/>
                    </c:spPr>
                  </c:leaderLines>
                  <c:extLst xmlns:c15="http://schemas.microsoft.com/office/drawing/2012/chart">
                    <c:ext xmlns:c15="http://schemas.microsoft.com/office/drawing/2012/chart" uri="{CE6537A1-D6FC-4f65-9D91-7224C49458BB}"/>
                  </c:extLst>
                </c:dLbls>
                <c:cat>
                  <c:strRef>
                    <c:extLst xmlns:c15="http://schemas.microsoft.com/office/drawing/2012/chart">
                      <c:ext xmlns:c15="http://schemas.microsoft.com/office/drawing/2012/chart" uri="{02D57815-91ED-43cb-92C2-25804820EDAC}">
                        <c15:formulaRef>
                          <c15:sqref>'Cartera Indexada'!$A$6:$A$11</c15:sqref>
                        </c15:formulaRef>
                      </c:ext>
                    </c:extLst>
                    <c:strCache>
                      <c:ptCount val="6"/>
                      <c:pt idx="0">
                        <c:v>Fidelity S&amp;P 500 Index Fund P-ACC-EUR</c:v>
                      </c:pt>
                      <c:pt idx="1">
                        <c:v>Vanguard European Stock Index Fund EUR Acc</c:v>
                      </c:pt>
                      <c:pt idx="2">
                        <c:v>iShares Emerging Markets Index Fund D Acc</c:v>
                      </c:pt>
                      <c:pt idx="3">
                        <c:v>iShares Pacific Index Fund D Acc</c:v>
                      </c:pt>
                      <c:pt idx="4">
                        <c:v>Vanguard Global Small-Cap Index Fund EUR Acc</c:v>
                      </c:pt>
                      <c:pt idx="5">
                        <c:v>Fidelity MSCI Japan Index Fund P-ACC-EUR</c:v>
                      </c:pt>
                    </c:strCache>
                  </c:strRef>
                </c:cat>
                <c:val>
                  <c:numRef>
                    <c:extLst xmlns:c15="http://schemas.microsoft.com/office/drawing/2012/chart">
                      <c:ext xmlns:c15="http://schemas.microsoft.com/office/drawing/2012/chart" uri="{02D57815-91ED-43cb-92C2-25804820EDAC}">
                        <c15:formulaRef>
                          <c15:sqref>'Cartera Indexada'!$D$6:$D$11</c15:sqref>
                        </c15:formulaRef>
                      </c:ext>
                    </c:extLst>
                    <c:numCache>
                      <c:formatCode>General</c:formatCode>
                      <c:ptCount val="6"/>
                      <c:pt idx="0" formatCode="0%">
                        <c:v>0</c:v>
                      </c:pt>
                      <c:pt idx="1">
                        <c:v>0</c:v>
                      </c:pt>
                      <c:pt idx="2">
                        <c:v>0</c:v>
                      </c:pt>
                      <c:pt idx="3">
                        <c:v>0</c:v>
                      </c:pt>
                      <c:pt idx="4">
                        <c:v>0</c:v>
                      </c:pt>
                      <c:pt idx="5">
                        <c:v>0</c:v>
                      </c:pt>
                    </c:numCache>
                  </c:numRef>
                </c:val>
                <c:extLst xmlns:c15="http://schemas.microsoft.com/office/drawing/2012/chart">
                  <c:ext xmlns:c16="http://schemas.microsoft.com/office/drawing/2014/chart" uri="{C3380CC4-5D6E-409C-BE32-E72D297353CC}">
                    <c16:uniqueId val="{0000004D-6AEB-4381-8093-40D8F14E0F4C}"/>
                  </c:ext>
                </c:extLst>
              </c15:ser>
            </c15:filteredPieSeries>
            <c15:filteredPieSeries>
              <c15:ser>
                <c:idx val="5"/>
                <c:order val="5"/>
                <c:tx>
                  <c:strRef>
                    <c:extLst xmlns:c15="http://schemas.microsoft.com/office/drawing/2012/chart">
                      <c:ext xmlns:c15="http://schemas.microsoft.com/office/drawing/2012/chart" uri="{02D57815-91ED-43cb-92C2-25804820EDAC}">
                        <c15:formulaRef>
                          <c15:sqref>'Cartera Indexada'!$H$5</c15:sqref>
                        </c15:formulaRef>
                      </c:ext>
                    </c:extLst>
                    <c:strCache>
                      <c:ptCount val="1"/>
                      <c:pt idx="0">
                        <c:v>Peso</c:v>
                      </c:pt>
                    </c:strCache>
                  </c:strRef>
                </c:tx>
                <c:dPt>
                  <c:idx val="0"/>
                  <c:bubble3D val="0"/>
                  <c:spPr>
                    <a:solidFill>
                      <a:schemeClr val="accent1"/>
                    </a:solidFill>
                    <a:ln>
                      <a:noFill/>
                    </a:ln>
                    <a:effectLst>
                      <a:outerShdw blurRad="317500" algn="ctr" rotWithShape="0">
                        <a:prstClr val="black">
                          <a:alpha val="25000"/>
                        </a:prstClr>
                      </a:outerShdw>
                    </a:effectLst>
                  </c:spPr>
                  <c:extLst xmlns:c15="http://schemas.microsoft.com/office/drawing/2012/chart">
                    <c:ext xmlns:c16="http://schemas.microsoft.com/office/drawing/2014/chart" uri="{C3380CC4-5D6E-409C-BE32-E72D297353CC}">
                      <c16:uniqueId val="{0000004F-6AEB-4381-8093-40D8F14E0F4C}"/>
                    </c:ext>
                  </c:extLst>
                </c:dPt>
                <c:dPt>
                  <c:idx val="1"/>
                  <c:bubble3D val="0"/>
                  <c:spPr>
                    <a:solidFill>
                      <a:schemeClr val="accent2"/>
                    </a:solidFill>
                    <a:ln>
                      <a:noFill/>
                    </a:ln>
                    <a:effectLst>
                      <a:outerShdw blurRad="317500" algn="ctr" rotWithShape="0">
                        <a:prstClr val="black">
                          <a:alpha val="25000"/>
                        </a:prstClr>
                      </a:outerShdw>
                    </a:effectLst>
                  </c:spPr>
                  <c:extLst xmlns:c15="http://schemas.microsoft.com/office/drawing/2012/chart">
                    <c:ext xmlns:c16="http://schemas.microsoft.com/office/drawing/2014/chart" uri="{C3380CC4-5D6E-409C-BE32-E72D297353CC}">
                      <c16:uniqueId val="{00000051-6AEB-4381-8093-40D8F14E0F4C}"/>
                    </c:ext>
                  </c:extLst>
                </c:dPt>
                <c:dPt>
                  <c:idx val="2"/>
                  <c:bubble3D val="0"/>
                  <c:spPr>
                    <a:solidFill>
                      <a:schemeClr val="accent3"/>
                    </a:solidFill>
                    <a:ln>
                      <a:noFill/>
                    </a:ln>
                    <a:effectLst>
                      <a:outerShdw blurRad="317500" algn="ctr" rotWithShape="0">
                        <a:prstClr val="black">
                          <a:alpha val="25000"/>
                        </a:prstClr>
                      </a:outerShdw>
                    </a:effectLst>
                  </c:spPr>
                  <c:extLst xmlns:c15="http://schemas.microsoft.com/office/drawing/2012/chart">
                    <c:ext xmlns:c16="http://schemas.microsoft.com/office/drawing/2014/chart" uri="{C3380CC4-5D6E-409C-BE32-E72D297353CC}">
                      <c16:uniqueId val="{00000053-6AEB-4381-8093-40D8F14E0F4C}"/>
                    </c:ext>
                  </c:extLst>
                </c:dPt>
                <c:dPt>
                  <c:idx val="3"/>
                  <c:bubble3D val="0"/>
                  <c:spPr>
                    <a:solidFill>
                      <a:schemeClr val="accent4"/>
                    </a:solidFill>
                    <a:ln>
                      <a:noFill/>
                    </a:ln>
                    <a:effectLst>
                      <a:outerShdw blurRad="317500" algn="ctr" rotWithShape="0">
                        <a:prstClr val="black">
                          <a:alpha val="25000"/>
                        </a:prstClr>
                      </a:outerShdw>
                    </a:effectLst>
                  </c:spPr>
                  <c:extLst xmlns:c15="http://schemas.microsoft.com/office/drawing/2012/chart">
                    <c:ext xmlns:c16="http://schemas.microsoft.com/office/drawing/2014/chart" uri="{C3380CC4-5D6E-409C-BE32-E72D297353CC}">
                      <c16:uniqueId val="{00000055-6AEB-4381-8093-40D8F14E0F4C}"/>
                    </c:ext>
                  </c:extLst>
                </c:dPt>
                <c:dPt>
                  <c:idx val="4"/>
                  <c:bubble3D val="0"/>
                  <c:spPr>
                    <a:solidFill>
                      <a:schemeClr val="accent5"/>
                    </a:solidFill>
                    <a:ln>
                      <a:noFill/>
                    </a:ln>
                    <a:effectLst>
                      <a:outerShdw blurRad="317500" algn="ctr" rotWithShape="0">
                        <a:prstClr val="black">
                          <a:alpha val="25000"/>
                        </a:prstClr>
                      </a:outerShdw>
                    </a:effectLst>
                  </c:spPr>
                  <c:extLst xmlns:c15="http://schemas.microsoft.com/office/drawing/2012/chart">
                    <c:ext xmlns:c16="http://schemas.microsoft.com/office/drawing/2014/chart" uri="{C3380CC4-5D6E-409C-BE32-E72D297353CC}">
                      <c16:uniqueId val="{00000057-6AEB-4381-8093-40D8F14E0F4C}"/>
                    </c:ext>
                  </c:extLst>
                </c:dPt>
                <c:dPt>
                  <c:idx val="5"/>
                  <c:bubble3D val="0"/>
                  <c:spPr>
                    <a:solidFill>
                      <a:schemeClr val="accent6"/>
                    </a:solidFill>
                    <a:ln>
                      <a:noFill/>
                    </a:ln>
                    <a:effectLst>
                      <a:outerShdw blurRad="317500" algn="ctr" rotWithShape="0">
                        <a:prstClr val="black">
                          <a:alpha val="25000"/>
                        </a:prstClr>
                      </a:outerShdw>
                    </a:effectLst>
                  </c:spPr>
                  <c:extLst xmlns:c15="http://schemas.microsoft.com/office/drawing/2012/chart">
                    <c:ext xmlns:c16="http://schemas.microsoft.com/office/drawing/2014/chart" uri="{C3380CC4-5D6E-409C-BE32-E72D297353CC}">
                      <c16:uniqueId val="{00000059-6AEB-4381-8093-40D8F14E0F4C}"/>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s-ES"/>
                    </a:p>
                  </c:txPr>
                  <c:dLblPos val="inEnd"/>
                  <c:showLegendKey val="0"/>
                  <c:showVal val="0"/>
                  <c:showCatName val="0"/>
                  <c:showSerName val="0"/>
                  <c:showPercent val="1"/>
                  <c:showBubbleSize val="0"/>
                  <c:showLeaderLines val="1"/>
                  <c:leaderLines>
                    <c:spPr>
                      <a:ln w="9525" cap="flat" cmpd="sng" algn="ctr">
                        <a:solidFill>
                          <a:schemeClr val="dk1">
                            <a:lumMod val="35000"/>
                            <a:lumOff val="65000"/>
                          </a:schemeClr>
                        </a:solidFill>
                        <a:round/>
                      </a:ln>
                      <a:effectLst/>
                    </c:spPr>
                  </c:leaderLines>
                  <c:extLst xmlns:c15="http://schemas.microsoft.com/office/drawing/2012/chart">
                    <c:ext xmlns:c15="http://schemas.microsoft.com/office/drawing/2012/chart" uri="{CE6537A1-D6FC-4f65-9D91-7224C49458BB}"/>
                  </c:extLst>
                </c:dLbls>
                <c:cat>
                  <c:strRef>
                    <c:extLst xmlns:c15="http://schemas.microsoft.com/office/drawing/2012/chart">
                      <c:ext xmlns:c15="http://schemas.microsoft.com/office/drawing/2012/chart" uri="{02D57815-91ED-43cb-92C2-25804820EDAC}">
                        <c15:formulaRef>
                          <c15:sqref>'Cartera Indexada'!$A$6:$A$11</c15:sqref>
                        </c15:formulaRef>
                      </c:ext>
                    </c:extLst>
                    <c:strCache>
                      <c:ptCount val="6"/>
                      <c:pt idx="0">
                        <c:v>Fidelity S&amp;P 500 Index Fund P-ACC-EUR</c:v>
                      </c:pt>
                      <c:pt idx="1">
                        <c:v>Vanguard European Stock Index Fund EUR Acc</c:v>
                      </c:pt>
                      <c:pt idx="2">
                        <c:v>iShares Emerging Markets Index Fund D Acc</c:v>
                      </c:pt>
                      <c:pt idx="3">
                        <c:v>iShares Pacific Index Fund D Acc</c:v>
                      </c:pt>
                      <c:pt idx="4">
                        <c:v>Vanguard Global Small-Cap Index Fund EUR Acc</c:v>
                      </c:pt>
                      <c:pt idx="5">
                        <c:v>Fidelity MSCI Japan Index Fund P-ACC-EUR</c:v>
                      </c:pt>
                    </c:strCache>
                  </c:strRef>
                </c:cat>
                <c:val>
                  <c:numRef>
                    <c:extLst xmlns:c15="http://schemas.microsoft.com/office/drawing/2012/chart">
                      <c:ext xmlns:c15="http://schemas.microsoft.com/office/drawing/2012/chart" uri="{02D57815-91ED-43cb-92C2-25804820EDAC}">
                        <c15:formulaRef>
                          <c15:sqref>'Cartera Indexada'!$H$6:$H$11</c15:sqref>
                        </c15:formulaRef>
                      </c:ext>
                    </c:extLst>
                    <c:numCache>
                      <c:formatCode>0%</c:formatCode>
                      <c:ptCount val="6"/>
                      <c:pt idx="0">
                        <c:v>0.55766339161408363</c:v>
                      </c:pt>
                      <c:pt idx="1">
                        <c:v>0.14771159707878675</c:v>
                      </c:pt>
                      <c:pt idx="2">
                        <c:v>0.10461925276032924</c:v>
                      </c:pt>
                      <c:pt idx="3">
                        <c:v>2.9250083583093889E-2</c:v>
                      </c:pt>
                      <c:pt idx="4">
                        <c:v>0.11087800170917687</c:v>
                      </c:pt>
                      <c:pt idx="5">
                        <c:v>4.9877673254529652E-2</c:v>
                      </c:pt>
                    </c:numCache>
                  </c:numRef>
                </c:val>
                <c:extLst xmlns:c15="http://schemas.microsoft.com/office/drawing/2012/chart">
                  <c:ext xmlns:c16="http://schemas.microsoft.com/office/drawing/2014/chart" uri="{C3380CC4-5D6E-409C-BE32-E72D297353CC}">
                    <c16:uniqueId val="{0000005A-6AEB-4381-8093-40D8F14E0F4C}"/>
                  </c:ext>
                </c:extLst>
              </c15:ser>
            </c15:filteredPieSeries>
            <c15:filteredPieSeries>
              <c15:ser>
                <c:idx val="6"/>
                <c:order val="6"/>
                <c:tx>
                  <c:strRef>
                    <c:extLst xmlns:c15="http://schemas.microsoft.com/office/drawing/2012/chart">
                      <c:ext xmlns:c15="http://schemas.microsoft.com/office/drawing/2012/chart" uri="{02D57815-91ED-43cb-92C2-25804820EDAC}">
                        <c15:formulaRef>
                          <c15:sqref>'Cartera Indexada'!$I$5</c15:sqref>
                        </c15:formulaRef>
                      </c:ext>
                    </c:extLst>
                    <c:strCache>
                      <c:ptCount val="1"/>
                      <c:pt idx="0">
                        <c:v>Índice</c:v>
                      </c:pt>
                    </c:strCache>
                  </c:strRef>
                </c:tx>
                <c:dPt>
                  <c:idx val="0"/>
                  <c:bubble3D val="0"/>
                  <c:spPr>
                    <a:solidFill>
                      <a:schemeClr val="accent1"/>
                    </a:solidFill>
                    <a:ln>
                      <a:noFill/>
                    </a:ln>
                    <a:effectLst>
                      <a:outerShdw blurRad="317500" algn="ctr" rotWithShape="0">
                        <a:prstClr val="black">
                          <a:alpha val="25000"/>
                        </a:prstClr>
                      </a:outerShdw>
                    </a:effectLst>
                  </c:spPr>
                  <c:extLst xmlns:c15="http://schemas.microsoft.com/office/drawing/2012/chart">
                    <c:ext xmlns:c16="http://schemas.microsoft.com/office/drawing/2014/chart" uri="{C3380CC4-5D6E-409C-BE32-E72D297353CC}">
                      <c16:uniqueId val="{0000005C-6AEB-4381-8093-40D8F14E0F4C}"/>
                    </c:ext>
                  </c:extLst>
                </c:dPt>
                <c:dPt>
                  <c:idx val="1"/>
                  <c:bubble3D val="0"/>
                  <c:spPr>
                    <a:solidFill>
                      <a:schemeClr val="accent2"/>
                    </a:solidFill>
                    <a:ln>
                      <a:noFill/>
                    </a:ln>
                    <a:effectLst>
                      <a:outerShdw blurRad="317500" algn="ctr" rotWithShape="0">
                        <a:prstClr val="black">
                          <a:alpha val="25000"/>
                        </a:prstClr>
                      </a:outerShdw>
                    </a:effectLst>
                  </c:spPr>
                  <c:extLst xmlns:c15="http://schemas.microsoft.com/office/drawing/2012/chart">
                    <c:ext xmlns:c16="http://schemas.microsoft.com/office/drawing/2014/chart" uri="{C3380CC4-5D6E-409C-BE32-E72D297353CC}">
                      <c16:uniqueId val="{0000005E-6AEB-4381-8093-40D8F14E0F4C}"/>
                    </c:ext>
                  </c:extLst>
                </c:dPt>
                <c:dPt>
                  <c:idx val="2"/>
                  <c:bubble3D val="0"/>
                  <c:spPr>
                    <a:solidFill>
                      <a:schemeClr val="accent3"/>
                    </a:solidFill>
                    <a:ln>
                      <a:noFill/>
                    </a:ln>
                    <a:effectLst>
                      <a:outerShdw blurRad="317500" algn="ctr" rotWithShape="0">
                        <a:prstClr val="black">
                          <a:alpha val="25000"/>
                        </a:prstClr>
                      </a:outerShdw>
                    </a:effectLst>
                  </c:spPr>
                  <c:extLst xmlns:c15="http://schemas.microsoft.com/office/drawing/2012/chart">
                    <c:ext xmlns:c16="http://schemas.microsoft.com/office/drawing/2014/chart" uri="{C3380CC4-5D6E-409C-BE32-E72D297353CC}">
                      <c16:uniqueId val="{00000060-6AEB-4381-8093-40D8F14E0F4C}"/>
                    </c:ext>
                  </c:extLst>
                </c:dPt>
                <c:dPt>
                  <c:idx val="3"/>
                  <c:bubble3D val="0"/>
                  <c:spPr>
                    <a:solidFill>
                      <a:schemeClr val="accent4"/>
                    </a:solidFill>
                    <a:ln>
                      <a:noFill/>
                    </a:ln>
                    <a:effectLst>
                      <a:outerShdw blurRad="317500" algn="ctr" rotWithShape="0">
                        <a:prstClr val="black">
                          <a:alpha val="25000"/>
                        </a:prstClr>
                      </a:outerShdw>
                    </a:effectLst>
                  </c:spPr>
                  <c:extLst xmlns:c15="http://schemas.microsoft.com/office/drawing/2012/chart">
                    <c:ext xmlns:c16="http://schemas.microsoft.com/office/drawing/2014/chart" uri="{C3380CC4-5D6E-409C-BE32-E72D297353CC}">
                      <c16:uniqueId val="{00000062-6AEB-4381-8093-40D8F14E0F4C}"/>
                    </c:ext>
                  </c:extLst>
                </c:dPt>
                <c:dPt>
                  <c:idx val="4"/>
                  <c:bubble3D val="0"/>
                  <c:spPr>
                    <a:solidFill>
                      <a:schemeClr val="accent5"/>
                    </a:solidFill>
                    <a:ln>
                      <a:noFill/>
                    </a:ln>
                    <a:effectLst>
                      <a:outerShdw blurRad="317500" algn="ctr" rotWithShape="0">
                        <a:prstClr val="black">
                          <a:alpha val="25000"/>
                        </a:prstClr>
                      </a:outerShdw>
                    </a:effectLst>
                  </c:spPr>
                  <c:extLst xmlns:c15="http://schemas.microsoft.com/office/drawing/2012/chart">
                    <c:ext xmlns:c16="http://schemas.microsoft.com/office/drawing/2014/chart" uri="{C3380CC4-5D6E-409C-BE32-E72D297353CC}">
                      <c16:uniqueId val="{00000064-6AEB-4381-8093-40D8F14E0F4C}"/>
                    </c:ext>
                  </c:extLst>
                </c:dPt>
                <c:dPt>
                  <c:idx val="5"/>
                  <c:bubble3D val="0"/>
                  <c:spPr>
                    <a:solidFill>
                      <a:schemeClr val="accent6"/>
                    </a:solidFill>
                    <a:ln>
                      <a:noFill/>
                    </a:ln>
                    <a:effectLst>
                      <a:outerShdw blurRad="317500" algn="ctr" rotWithShape="0">
                        <a:prstClr val="black">
                          <a:alpha val="25000"/>
                        </a:prstClr>
                      </a:outerShdw>
                    </a:effectLst>
                  </c:spPr>
                  <c:extLst xmlns:c15="http://schemas.microsoft.com/office/drawing/2012/chart">
                    <c:ext xmlns:c16="http://schemas.microsoft.com/office/drawing/2014/chart" uri="{C3380CC4-5D6E-409C-BE32-E72D297353CC}">
                      <c16:uniqueId val="{00000066-6AEB-4381-8093-40D8F14E0F4C}"/>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s-ES"/>
                    </a:p>
                  </c:txPr>
                  <c:dLblPos val="inEnd"/>
                  <c:showLegendKey val="0"/>
                  <c:showVal val="0"/>
                  <c:showCatName val="0"/>
                  <c:showSerName val="0"/>
                  <c:showPercent val="1"/>
                  <c:showBubbleSize val="0"/>
                  <c:showLeaderLines val="1"/>
                  <c:leaderLines>
                    <c:spPr>
                      <a:ln w="9525" cap="flat" cmpd="sng" algn="ctr">
                        <a:solidFill>
                          <a:schemeClr val="dk1">
                            <a:lumMod val="35000"/>
                            <a:lumOff val="65000"/>
                          </a:schemeClr>
                        </a:solidFill>
                        <a:round/>
                      </a:ln>
                      <a:effectLst/>
                    </c:spPr>
                  </c:leaderLines>
                  <c:extLst xmlns:c15="http://schemas.microsoft.com/office/drawing/2012/chart">
                    <c:ext xmlns:c15="http://schemas.microsoft.com/office/drawing/2012/chart" uri="{CE6537A1-D6FC-4f65-9D91-7224C49458BB}"/>
                  </c:extLst>
                </c:dLbls>
                <c:cat>
                  <c:strRef>
                    <c:extLst xmlns:c15="http://schemas.microsoft.com/office/drawing/2012/chart">
                      <c:ext xmlns:c15="http://schemas.microsoft.com/office/drawing/2012/chart" uri="{02D57815-91ED-43cb-92C2-25804820EDAC}">
                        <c15:formulaRef>
                          <c15:sqref>'Cartera Indexada'!$A$6:$A$11</c15:sqref>
                        </c15:formulaRef>
                      </c:ext>
                    </c:extLst>
                    <c:strCache>
                      <c:ptCount val="6"/>
                      <c:pt idx="0">
                        <c:v>Fidelity S&amp;P 500 Index Fund P-ACC-EUR</c:v>
                      </c:pt>
                      <c:pt idx="1">
                        <c:v>Vanguard European Stock Index Fund EUR Acc</c:v>
                      </c:pt>
                      <c:pt idx="2">
                        <c:v>iShares Emerging Markets Index Fund D Acc</c:v>
                      </c:pt>
                      <c:pt idx="3">
                        <c:v>iShares Pacific Index Fund D Acc</c:v>
                      </c:pt>
                      <c:pt idx="4">
                        <c:v>Vanguard Global Small-Cap Index Fund EUR Acc</c:v>
                      </c:pt>
                      <c:pt idx="5">
                        <c:v>Fidelity MSCI Japan Index Fund P-ACC-EUR</c:v>
                      </c:pt>
                    </c:strCache>
                  </c:strRef>
                </c:cat>
                <c:val>
                  <c:numRef>
                    <c:extLst xmlns:c15="http://schemas.microsoft.com/office/drawing/2012/chart">
                      <c:ext xmlns:c15="http://schemas.microsoft.com/office/drawing/2012/chart" uri="{02D57815-91ED-43cb-92C2-25804820EDAC}">
                        <c15:formulaRef>
                          <c15:sqref>'Cartera Indexada'!$I$6:$I$11</c15:sqref>
                        </c15:formulaRef>
                      </c:ext>
                    </c:extLst>
                    <c:numCache>
                      <c:formatCode>0%</c:formatCode>
                      <c:ptCount val="6"/>
                      <c:pt idx="0">
                        <c:v>0</c:v>
                      </c:pt>
                      <c:pt idx="1">
                        <c:v>0</c:v>
                      </c:pt>
                      <c:pt idx="2">
                        <c:v>0</c:v>
                      </c:pt>
                      <c:pt idx="3">
                        <c:v>0</c:v>
                      </c:pt>
                      <c:pt idx="4" formatCode="General">
                        <c:v>0</c:v>
                      </c:pt>
                      <c:pt idx="5">
                        <c:v>0</c:v>
                      </c:pt>
                    </c:numCache>
                  </c:numRef>
                </c:val>
                <c:extLst xmlns:c15="http://schemas.microsoft.com/office/drawing/2012/chart">
                  <c:ext xmlns:c16="http://schemas.microsoft.com/office/drawing/2014/chart" uri="{C3380CC4-5D6E-409C-BE32-E72D297353CC}">
                    <c16:uniqueId val="{00000067-6AEB-4381-8093-40D8F14E0F4C}"/>
                  </c:ext>
                </c:extLst>
              </c15:ser>
            </c15:filteredPieSeries>
            <c15:filteredPieSeries>
              <c15:ser>
                <c:idx val="7"/>
                <c:order val="7"/>
                <c:tx>
                  <c:strRef>
                    <c:extLst xmlns:c15="http://schemas.microsoft.com/office/drawing/2012/chart">
                      <c:ext xmlns:c15="http://schemas.microsoft.com/office/drawing/2012/chart" uri="{02D57815-91ED-43cb-92C2-25804820EDAC}">
                        <c15:formulaRef>
                          <c15:sqref>'Cartera Indexada'!$J$5</c15:sqref>
                        </c15:formulaRef>
                      </c:ext>
                    </c:extLst>
                    <c:strCache>
                      <c:ptCount val="1"/>
                      <c:pt idx="0">
                        <c:v>Capitalización Índice</c:v>
                      </c:pt>
                    </c:strCache>
                  </c:strRef>
                </c:tx>
                <c:dPt>
                  <c:idx val="0"/>
                  <c:bubble3D val="0"/>
                  <c:spPr>
                    <a:solidFill>
                      <a:schemeClr val="accent1"/>
                    </a:solidFill>
                    <a:ln>
                      <a:noFill/>
                    </a:ln>
                    <a:effectLst>
                      <a:outerShdw blurRad="317500" algn="ctr" rotWithShape="0">
                        <a:prstClr val="black">
                          <a:alpha val="25000"/>
                        </a:prstClr>
                      </a:outerShdw>
                    </a:effectLst>
                  </c:spPr>
                  <c:extLst xmlns:c15="http://schemas.microsoft.com/office/drawing/2012/chart">
                    <c:ext xmlns:c16="http://schemas.microsoft.com/office/drawing/2014/chart" uri="{C3380CC4-5D6E-409C-BE32-E72D297353CC}">
                      <c16:uniqueId val="{00000069-6AEB-4381-8093-40D8F14E0F4C}"/>
                    </c:ext>
                  </c:extLst>
                </c:dPt>
                <c:dPt>
                  <c:idx val="1"/>
                  <c:bubble3D val="0"/>
                  <c:spPr>
                    <a:solidFill>
                      <a:schemeClr val="accent2"/>
                    </a:solidFill>
                    <a:ln>
                      <a:noFill/>
                    </a:ln>
                    <a:effectLst>
                      <a:outerShdw blurRad="317500" algn="ctr" rotWithShape="0">
                        <a:prstClr val="black">
                          <a:alpha val="25000"/>
                        </a:prstClr>
                      </a:outerShdw>
                    </a:effectLst>
                  </c:spPr>
                  <c:extLst xmlns:c15="http://schemas.microsoft.com/office/drawing/2012/chart">
                    <c:ext xmlns:c16="http://schemas.microsoft.com/office/drawing/2014/chart" uri="{C3380CC4-5D6E-409C-BE32-E72D297353CC}">
                      <c16:uniqueId val="{0000006B-6AEB-4381-8093-40D8F14E0F4C}"/>
                    </c:ext>
                  </c:extLst>
                </c:dPt>
                <c:dPt>
                  <c:idx val="2"/>
                  <c:bubble3D val="0"/>
                  <c:spPr>
                    <a:solidFill>
                      <a:schemeClr val="accent3"/>
                    </a:solidFill>
                    <a:ln>
                      <a:noFill/>
                    </a:ln>
                    <a:effectLst>
                      <a:outerShdw blurRad="317500" algn="ctr" rotWithShape="0">
                        <a:prstClr val="black">
                          <a:alpha val="25000"/>
                        </a:prstClr>
                      </a:outerShdw>
                    </a:effectLst>
                  </c:spPr>
                  <c:extLst xmlns:c15="http://schemas.microsoft.com/office/drawing/2012/chart">
                    <c:ext xmlns:c16="http://schemas.microsoft.com/office/drawing/2014/chart" uri="{C3380CC4-5D6E-409C-BE32-E72D297353CC}">
                      <c16:uniqueId val="{0000006D-6AEB-4381-8093-40D8F14E0F4C}"/>
                    </c:ext>
                  </c:extLst>
                </c:dPt>
                <c:dPt>
                  <c:idx val="3"/>
                  <c:bubble3D val="0"/>
                  <c:spPr>
                    <a:solidFill>
                      <a:schemeClr val="accent4"/>
                    </a:solidFill>
                    <a:ln>
                      <a:noFill/>
                    </a:ln>
                    <a:effectLst>
                      <a:outerShdw blurRad="317500" algn="ctr" rotWithShape="0">
                        <a:prstClr val="black">
                          <a:alpha val="25000"/>
                        </a:prstClr>
                      </a:outerShdw>
                    </a:effectLst>
                  </c:spPr>
                  <c:extLst xmlns:c15="http://schemas.microsoft.com/office/drawing/2012/chart">
                    <c:ext xmlns:c16="http://schemas.microsoft.com/office/drawing/2014/chart" uri="{C3380CC4-5D6E-409C-BE32-E72D297353CC}">
                      <c16:uniqueId val="{0000006F-6AEB-4381-8093-40D8F14E0F4C}"/>
                    </c:ext>
                  </c:extLst>
                </c:dPt>
                <c:dPt>
                  <c:idx val="4"/>
                  <c:bubble3D val="0"/>
                  <c:spPr>
                    <a:solidFill>
                      <a:schemeClr val="accent5"/>
                    </a:solidFill>
                    <a:ln>
                      <a:noFill/>
                    </a:ln>
                    <a:effectLst>
                      <a:outerShdw blurRad="317500" algn="ctr" rotWithShape="0">
                        <a:prstClr val="black">
                          <a:alpha val="25000"/>
                        </a:prstClr>
                      </a:outerShdw>
                    </a:effectLst>
                  </c:spPr>
                  <c:extLst xmlns:c15="http://schemas.microsoft.com/office/drawing/2012/chart">
                    <c:ext xmlns:c16="http://schemas.microsoft.com/office/drawing/2014/chart" uri="{C3380CC4-5D6E-409C-BE32-E72D297353CC}">
                      <c16:uniqueId val="{00000071-6AEB-4381-8093-40D8F14E0F4C}"/>
                    </c:ext>
                  </c:extLst>
                </c:dPt>
                <c:dPt>
                  <c:idx val="5"/>
                  <c:bubble3D val="0"/>
                  <c:spPr>
                    <a:solidFill>
                      <a:schemeClr val="accent6"/>
                    </a:solidFill>
                    <a:ln>
                      <a:noFill/>
                    </a:ln>
                    <a:effectLst>
                      <a:outerShdw blurRad="317500" algn="ctr" rotWithShape="0">
                        <a:prstClr val="black">
                          <a:alpha val="25000"/>
                        </a:prstClr>
                      </a:outerShdw>
                    </a:effectLst>
                  </c:spPr>
                  <c:extLst xmlns:c15="http://schemas.microsoft.com/office/drawing/2012/chart">
                    <c:ext xmlns:c16="http://schemas.microsoft.com/office/drawing/2014/chart" uri="{C3380CC4-5D6E-409C-BE32-E72D297353CC}">
                      <c16:uniqueId val="{00000073-6AEB-4381-8093-40D8F14E0F4C}"/>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s-ES"/>
                    </a:p>
                  </c:txPr>
                  <c:dLblPos val="inEnd"/>
                  <c:showLegendKey val="0"/>
                  <c:showVal val="0"/>
                  <c:showCatName val="0"/>
                  <c:showSerName val="0"/>
                  <c:showPercent val="1"/>
                  <c:showBubbleSize val="0"/>
                  <c:showLeaderLines val="1"/>
                  <c:leaderLines>
                    <c:spPr>
                      <a:ln w="9525" cap="flat" cmpd="sng" algn="ctr">
                        <a:solidFill>
                          <a:schemeClr val="dk1">
                            <a:lumMod val="35000"/>
                            <a:lumOff val="65000"/>
                          </a:schemeClr>
                        </a:solidFill>
                        <a:round/>
                      </a:ln>
                      <a:effectLst/>
                    </c:spPr>
                  </c:leaderLines>
                  <c:extLst xmlns:c15="http://schemas.microsoft.com/office/drawing/2012/chart">
                    <c:ext xmlns:c15="http://schemas.microsoft.com/office/drawing/2012/chart" uri="{CE6537A1-D6FC-4f65-9D91-7224C49458BB}"/>
                  </c:extLst>
                </c:dLbls>
                <c:cat>
                  <c:strRef>
                    <c:extLst xmlns:c15="http://schemas.microsoft.com/office/drawing/2012/chart">
                      <c:ext xmlns:c15="http://schemas.microsoft.com/office/drawing/2012/chart" uri="{02D57815-91ED-43cb-92C2-25804820EDAC}">
                        <c15:formulaRef>
                          <c15:sqref>'Cartera Indexada'!$A$6:$A$11</c15:sqref>
                        </c15:formulaRef>
                      </c:ext>
                    </c:extLst>
                    <c:strCache>
                      <c:ptCount val="6"/>
                      <c:pt idx="0">
                        <c:v>Fidelity S&amp;P 500 Index Fund P-ACC-EUR</c:v>
                      </c:pt>
                      <c:pt idx="1">
                        <c:v>Vanguard European Stock Index Fund EUR Acc</c:v>
                      </c:pt>
                      <c:pt idx="2">
                        <c:v>iShares Emerging Markets Index Fund D Acc</c:v>
                      </c:pt>
                      <c:pt idx="3">
                        <c:v>iShares Pacific Index Fund D Acc</c:v>
                      </c:pt>
                      <c:pt idx="4">
                        <c:v>Vanguard Global Small-Cap Index Fund EUR Acc</c:v>
                      </c:pt>
                      <c:pt idx="5">
                        <c:v>Fidelity MSCI Japan Index Fund P-ACC-EUR</c:v>
                      </c:pt>
                    </c:strCache>
                  </c:strRef>
                </c:cat>
                <c:val>
                  <c:numRef>
                    <c:extLst xmlns:c15="http://schemas.microsoft.com/office/drawing/2012/chart">
                      <c:ext xmlns:c15="http://schemas.microsoft.com/office/drawing/2012/chart" uri="{02D57815-91ED-43cb-92C2-25804820EDAC}">
                        <c15:formulaRef>
                          <c15:sqref>'Cartera Indexada'!$J$6:$J$11</c15:sqref>
                        </c15:formulaRef>
                      </c:ext>
                    </c:extLst>
                    <c:numCache>
                      <c:formatCode>_-[$$-409]* #,##0.00_ ;_-[$$-409]* \-#,##0.00\ ;_-[$$-409]* "-"??_ ;_-@_ </c:formatCode>
                      <c:ptCount val="6"/>
                      <c:pt idx="0">
                        <c:v>33530584.809999999</c:v>
                      </c:pt>
                      <c:pt idx="1">
                        <c:v>8741624.6400000006</c:v>
                      </c:pt>
                      <c:pt idx="2">
                        <c:v>6513189.8499999996</c:v>
                      </c:pt>
                      <c:pt idx="3">
                        <c:v>1743390.45</c:v>
                      </c:pt>
                      <c:pt idx="4">
                        <c:v>6617084.1900000004</c:v>
                      </c:pt>
                      <c:pt idx="5">
                        <c:v>3029567.62</c:v>
                      </c:pt>
                    </c:numCache>
                  </c:numRef>
                </c:val>
                <c:extLst xmlns:c15="http://schemas.microsoft.com/office/drawing/2012/chart">
                  <c:ext xmlns:c16="http://schemas.microsoft.com/office/drawing/2014/chart" uri="{C3380CC4-5D6E-409C-BE32-E72D297353CC}">
                    <c16:uniqueId val="{00000074-6AEB-4381-8093-40D8F14E0F4C}"/>
                  </c:ext>
                </c:extLst>
              </c15:ser>
            </c15:filteredPieSeries>
            <c15:filteredPieSeries>
              <c15:ser>
                <c:idx val="8"/>
                <c:order val="8"/>
                <c:tx>
                  <c:strRef>
                    <c:extLst xmlns:c15="http://schemas.microsoft.com/office/drawing/2012/chart">
                      <c:ext xmlns:c15="http://schemas.microsoft.com/office/drawing/2012/chart" uri="{02D57815-91ED-43cb-92C2-25804820EDAC}">
                        <c15:formulaRef>
                          <c15:sqref>'Cartera Indexada'!$K$5</c15:sqref>
                        </c15:formulaRef>
                      </c:ext>
                    </c:extLst>
                    <c:strCache>
                      <c:ptCount val="1"/>
                      <c:pt idx="0">
                        <c:v>Peso Ínidce</c:v>
                      </c:pt>
                    </c:strCache>
                  </c:strRef>
                </c:tx>
                <c:dPt>
                  <c:idx val="0"/>
                  <c:bubble3D val="0"/>
                  <c:spPr>
                    <a:solidFill>
                      <a:schemeClr val="accent1"/>
                    </a:solidFill>
                    <a:ln>
                      <a:noFill/>
                    </a:ln>
                    <a:effectLst>
                      <a:outerShdw blurRad="317500" algn="ctr" rotWithShape="0">
                        <a:prstClr val="black">
                          <a:alpha val="25000"/>
                        </a:prstClr>
                      </a:outerShdw>
                    </a:effectLst>
                  </c:spPr>
                  <c:extLst xmlns:c15="http://schemas.microsoft.com/office/drawing/2012/chart">
                    <c:ext xmlns:c16="http://schemas.microsoft.com/office/drawing/2014/chart" uri="{C3380CC4-5D6E-409C-BE32-E72D297353CC}">
                      <c16:uniqueId val="{00000076-6AEB-4381-8093-40D8F14E0F4C}"/>
                    </c:ext>
                  </c:extLst>
                </c:dPt>
                <c:dPt>
                  <c:idx val="1"/>
                  <c:bubble3D val="0"/>
                  <c:spPr>
                    <a:solidFill>
                      <a:schemeClr val="accent2"/>
                    </a:solidFill>
                    <a:ln>
                      <a:noFill/>
                    </a:ln>
                    <a:effectLst>
                      <a:outerShdw blurRad="317500" algn="ctr" rotWithShape="0">
                        <a:prstClr val="black">
                          <a:alpha val="25000"/>
                        </a:prstClr>
                      </a:outerShdw>
                    </a:effectLst>
                  </c:spPr>
                  <c:extLst xmlns:c15="http://schemas.microsoft.com/office/drawing/2012/chart">
                    <c:ext xmlns:c16="http://schemas.microsoft.com/office/drawing/2014/chart" uri="{C3380CC4-5D6E-409C-BE32-E72D297353CC}">
                      <c16:uniqueId val="{00000078-6AEB-4381-8093-40D8F14E0F4C}"/>
                    </c:ext>
                  </c:extLst>
                </c:dPt>
                <c:dPt>
                  <c:idx val="2"/>
                  <c:bubble3D val="0"/>
                  <c:spPr>
                    <a:solidFill>
                      <a:schemeClr val="accent3"/>
                    </a:solidFill>
                    <a:ln>
                      <a:noFill/>
                    </a:ln>
                    <a:effectLst>
                      <a:outerShdw blurRad="317500" algn="ctr" rotWithShape="0">
                        <a:prstClr val="black">
                          <a:alpha val="25000"/>
                        </a:prstClr>
                      </a:outerShdw>
                    </a:effectLst>
                  </c:spPr>
                  <c:extLst xmlns:c15="http://schemas.microsoft.com/office/drawing/2012/chart">
                    <c:ext xmlns:c16="http://schemas.microsoft.com/office/drawing/2014/chart" uri="{C3380CC4-5D6E-409C-BE32-E72D297353CC}">
                      <c16:uniqueId val="{0000007A-6AEB-4381-8093-40D8F14E0F4C}"/>
                    </c:ext>
                  </c:extLst>
                </c:dPt>
                <c:dPt>
                  <c:idx val="3"/>
                  <c:bubble3D val="0"/>
                  <c:spPr>
                    <a:solidFill>
                      <a:schemeClr val="accent4"/>
                    </a:solidFill>
                    <a:ln>
                      <a:noFill/>
                    </a:ln>
                    <a:effectLst>
                      <a:outerShdw blurRad="317500" algn="ctr" rotWithShape="0">
                        <a:prstClr val="black">
                          <a:alpha val="25000"/>
                        </a:prstClr>
                      </a:outerShdw>
                    </a:effectLst>
                  </c:spPr>
                  <c:extLst xmlns:c15="http://schemas.microsoft.com/office/drawing/2012/chart">
                    <c:ext xmlns:c16="http://schemas.microsoft.com/office/drawing/2014/chart" uri="{C3380CC4-5D6E-409C-BE32-E72D297353CC}">
                      <c16:uniqueId val="{0000007C-6AEB-4381-8093-40D8F14E0F4C}"/>
                    </c:ext>
                  </c:extLst>
                </c:dPt>
                <c:dPt>
                  <c:idx val="4"/>
                  <c:bubble3D val="0"/>
                  <c:spPr>
                    <a:solidFill>
                      <a:schemeClr val="accent5"/>
                    </a:solidFill>
                    <a:ln>
                      <a:noFill/>
                    </a:ln>
                    <a:effectLst>
                      <a:outerShdw blurRad="317500" algn="ctr" rotWithShape="0">
                        <a:prstClr val="black">
                          <a:alpha val="25000"/>
                        </a:prstClr>
                      </a:outerShdw>
                    </a:effectLst>
                  </c:spPr>
                  <c:extLst xmlns:c15="http://schemas.microsoft.com/office/drawing/2012/chart">
                    <c:ext xmlns:c16="http://schemas.microsoft.com/office/drawing/2014/chart" uri="{C3380CC4-5D6E-409C-BE32-E72D297353CC}">
                      <c16:uniqueId val="{0000007E-6AEB-4381-8093-40D8F14E0F4C}"/>
                    </c:ext>
                  </c:extLst>
                </c:dPt>
                <c:dPt>
                  <c:idx val="5"/>
                  <c:bubble3D val="0"/>
                  <c:spPr>
                    <a:solidFill>
                      <a:schemeClr val="accent6"/>
                    </a:solidFill>
                    <a:ln>
                      <a:noFill/>
                    </a:ln>
                    <a:effectLst>
                      <a:outerShdw blurRad="317500" algn="ctr" rotWithShape="0">
                        <a:prstClr val="black">
                          <a:alpha val="25000"/>
                        </a:prstClr>
                      </a:outerShdw>
                    </a:effectLst>
                  </c:spPr>
                  <c:extLst xmlns:c15="http://schemas.microsoft.com/office/drawing/2012/chart">
                    <c:ext xmlns:c16="http://schemas.microsoft.com/office/drawing/2014/chart" uri="{C3380CC4-5D6E-409C-BE32-E72D297353CC}">
                      <c16:uniqueId val="{00000080-6AEB-4381-8093-40D8F14E0F4C}"/>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s-ES"/>
                    </a:p>
                  </c:txPr>
                  <c:dLblPos val="inEnd"/>
                  <c:showLegendKey val="0"/>
                  <c:showVal val="0"/>
                  <c:showCatName val="0"/>
                  <c:showSerName val="0"/>
                  <c:showPercent val="1"/>
                  <c:showBubbleSize val="0"/>
                  <c:showLeaderLines val="1"/>
                  <c:leaderLines>
                    <c:spPr>
                      <a:ln w="9525" cap="flat" cmpd="sng" algn="ctr">
                        <a:solidFill>
                          <a:schemeClr val="dk1">
                            <a:lumMod val="35000"/>
                            <a:lumOff val="65000"/>
                          </a:schemeClr>
                        </a:solidFill>
                        <a:round/>
                      </a:ln>
                      <a:effectLst/>
                    </c:spPr>
                  </c:leaderLines>
                  <c:extLst xmlns:c15="http://schemas.microsoft.com/office/drawing/2012/chart">
                    <c:ext xmlns:c15="http://schemas.microsoft.com/office/drawing/2012/chart" uri="{CE6537A1-D6FC-4f65-9D91-7224C49458BB}"/>
                  </c:extLst>
                </c:dLbls>
                <c:cat>
                  <c:strRef>
                    <c:extLst xmlns:c15="http://schemas.microsoft.com/office/drawing/2012/chart">
                      <c:ext xmlns:c15="http://schemas.microsoft.com/office/drawing/2012/chart" uri="{02D57815-91ED-43cb-92C2-25804820EDAC}">
                        <c15:formulaRef>
                          <c15:sqref>'Cartera Indexada'!$A$6:$A$11</c15:sqref>
                        </c15:formulaRef>
                      </c:ext>
                    </c:extLst>
                    <c:strCache>
                      <c:ptCount val="6"/>
                      <c:pt idx="0">
                        <c:v>Fidelity S&amp;P 500 Index Fund P-ACC-EUR</c:v>
                      </c:pt>
                      <c:pt idx="1">
                        <c:v>Vanguard European Stock Index Fund EUR Acc</c:v>
                      </c:pt>
                      <c:pt idx="2">
                        <c:v>iShares Emerging Markets Index Fund D Acc</c:v>
                      </c:pt>
                      <c:pt idx="3">
                        <c:v>iShares Pacific Index Fund D Acc</c:v>
                      </c:pt>
                      <c:pt idx="4">
                        <c:v>Vanguard Global Small-Cap Index Fund EUR Acc</c:v>
                      </c:pt>
                      <c:pt idx="5">
                        <c:v>Fidelity MSCI Japan Index Fund P-ACC-EUR</c:v>
                      </c:pt>
                    </c:strCache>
                  </c:strRef>
                </c:cat>
                <c:val>
                  <c:numRef>
                    <c:extLst xmlns:c15="http://schemas.microsoft.com/office/drawing/2012/chart">
                      <c:ext xmlns:c15="http://schemas.microsoft.com/office/drawing/2012/chart" uri="{02D57815-91ED-43cb-92C2-25804820EDAC}">
                        <c15:formulaRef>
                          <c15:sqref>'Cartera Indexada'!$K$6:$K$11</c15:sqref>
                        </c15:formulaRef>
                      </c:ext>
                    </c:extLst>
                    <c:numCache>
                      <c:formatCode>0.00%</c:formatCode>
                      <c:ptCount val="6"/>
                      <c:pt idx="0">
                        <c:v>0.55721377260800276</c:v>
                      </c:pt>
                      <c:pt idx="1">
                        <c:v>0.14526897374377987</c:v>
                      </c:pt>
                      <c:pt idx="2">
                        <c:v>0.10823667730806427</c:v>
                      </c:pt>
                      <c:pt idx="3">
                        <c:v>2.8971793223348304E-2</c:v>
                      </c:pt>
                      <c:pt idx="4">
                        <c:v>0.10996320124052947</c:v>
                      </c:pt>
                      <c:pt idx="5">
                        <c:v>5.034558187627531E-2</c:v>
                      </c:pt>
                    </c:numCache>
                  </c:numRef>
                </c:val>
                <c:extLst xmlns:c15="http://schemas.microsoft.com/office/drawing/2012/chart">
                  <c:ext xmlns:c16="http://schemas.microsoft.com/office/drawing/2014/chart" uri="{C3380CC4-5D6E-409C-BE32-E72D297353CC}">
                    <c16:uniqueId val="{00000081-6AEB-4381-8093-40D8F14E0F4C}"/>
                  </c:ext>
                </c:extLst>
              </c15:ser>
            </c15:filteredPieSeries>
            <c15:filteredPieSeries>
              <c15:ser>
                <c:idx val="9"/>
                <c:order val="9"/>
                <c:tx>
                  <c:strRef>
                    <c:extLst xmlns:c15="http://schemas.microsoft.com/office/drawing/2012/chart">
                      <c:ext xmlns:c15="http://schemas.microsoft.com/office/drawing/2012/chart" uri="{02D57815-91ED-43cb-92C2-25804820EDAC}">
                        <c15:formulaRef>
                          <c15:sqref>'Cartera Indexada'!$L$5</c15:sqref>
                        </c15:formulaRef>
                      </c:ext>
                    </c:extLst>
                    <c:strCache>
                      <c:ptCount val="1"/>
                      <c:pt idx="0">
                        <c:v>Precio Actual</c:v>
                      </c:pt>
                    </c:strCache>
                  </c:strRef>
                </c:tx>
                <c:dPt>
                  <c:idx val="0"/>
                  <c:bubble3D val="0"/>
                  <c:spPr>
                    <a:solidFill>
                      <a:schemeClr val="accent1"/>
                    </a:solidFill>
                    <a:ln>
                      <a:noFill/>
                    </a:ln>
                    <a:effectLst>
                      <a:outerShdw blurRad="317500" algn="ctr" rotWithShape="0">
                        <a:prstClr val="black">
                          <a:alpha val="25000"/>
                        </a:prstClr>
                      </a:outerShdw>
                    </a:effectLst>
                  </c:spPr>
                  <c:extLst xmlns:c15="http://schemas.microsoft.com/office/drawing/2012/chart">
                    <c:ext xmlns:c16="http://schemas.microsoft.com/office/drawing/2014/chart" uri="{C3380CC4-5D6E-409C-BE32-E72D297353CC}">
                      <c16:uniqueId val="{00000083-6AEB-4381-8093-40D8F14E0F4C}"/>
                    </c:ext>
                  </c:extLst>
                </c:dPt>
                <c:dPt>
                  <c:idx val="1"/>
                  <c:bubble3D val="0"/>
                  <c:spPr>
                    <a:solidFill>
                      <a:schemeClr val="accent2"/>
                    </a:solidFill>
                    <a:ln>
                      <a:noFill/>
                    </a:ln>
                    <a:effectLst>
                      <a:outerShdw blurRad="317500" algn="ctr" rotWithShape="0">
                        <a:prstClr val="black">
                          <a:alpha val="25000"/>
                        </a:prstClr>
                      </a:outerShdw>
                    </a:effectLst>
                  </c:spPr>
                  <c:extLst xmlns:c15="http://schemas.microsoft.com/office/drawing/2012/chart">
                    <c:ext xmlns:c16="http://schemas.microsoft.com/office/drawing/2014/chart" uri="{C3380CC4-5D6E-409C-BE32-E72D297353CC}">
                      <c16:uniqueId val="{00000085-6AEB-4381-8093-40D8F14E0F4C}"/>
                    </c:ext>
                  </c:extLst>
                </c:dPt>
                <c:dPt>
                  <c:idx val="2"/>
                  <c:bubble3D val="0"/>
                  <c:spPr>
                    <a:solidFill>
                      <a:schemeClr val="accent3"/>
                    </a:solidFill>
                    <a:ln>
                      <a:noFill/>
                    </a:ln>
                    <a:effectLst>
                      <a:outerShdw blurRad="317500" algn="ctr" rotWithShape="0">
                        <a:prstClr val="black">
                          <a:alpha val="25000"/>
                        </a:prstClr>
                      </a:outerShdw>
                    </a:effectLst>
                  </c:spPr>
                  <c:extLst xmlns:c15="http://schemas.microsoft.com/office/drawing/2012/chart">
                    <c:ext xmlns:c16="http://schemas.microsoft.com/office/drawing/2014/chart" uri="{C3380CC4-5D6E-409C-BE32-E72D297353CC}">
                      <c16:uniqueId val="{00000087-6AEB-4381-8093-40D8F14E0F4C}"/>
                    </c:ext>
                  </c:extLst>
                </c:dPt>
                <c:dPt>
                  <c:idx val="3"/>
                  <c:bubble3D val="0"/>
                  <c:spPr>
                    <a:solidFill>
                      <a:schemeClr val="accent4"/>
                    </a:solidFill>
                    <a:ln>
                      <a:noFill/>
                    </a:ln>
                    <a:effectLst>
                      <a:outerShdw blurRad="317500" algn="ctr" rotWithShape="0">
                        <a:prstClr val="black">
                          <a:alpha val="25000"/>
                        </a:prstClr>
                      </a:outerShdw>
                    </a:effectLst>
                  </c:spPr>
                  <c:extLst xmlns:c15="http://schemas.microsoft.com/office/drawing/2012/chart">
                    <c:ext xmlns:c16="http://schemas.microsoft.com/office/drawing/2014/chart" uri="{C3380CC4-5D6E-409C-BE32-E72D297353CC}">
                      <c16:uniqueId val="{00000089-6AEB-4381-8093-40D8F14E0F4C}"/>
                    </c:ext>
                  </c:extLst>
                </c:dPt>
                <c:dPt>
                  <c:idx val="4"/>
                  <c:bubble3D val="0"/>
                  <c:spPr>
                    <a:solidFill>
                      <a:schemeClr val="accent5"/>
                    </a:solidFill>
                    <a:ln>
                      <a:noFill/>
                    </a:ln>
                    <a:effectLst>
                      <a:outerShdw blurRad="317500" algn="ctr" rotWithShape="0">
                        <a:prstClr val="black">
                          <a:alpha val="25000"/>
                        </a:prstClr>
                      </a:outerShdw>
                    </a:effectLst>
                  </c:spPr>
                  <c:extLst xmlns:c15="http://schemas.microsoft.com/office/drawing/2012/chart">
                    <c:ext xmlns:c16="http://schemas.microsoft.com/office/drawing/2014/chart" uri="{C3380CC4-5D6E-409C-BE32-E72D297353CC}">
                      <c16:uniqueId val="{0000008B-6AEB-4381-8093-40D8F14E0F4C}"/>
                    </c:ext>
                  </c:extLst>
                </c:dPt>
                <c:dPt>
                  <c:idx val="5"/>
                  <c:bubble3D val="0"/>
                  <c:spPr>
                    <a:solidFill>
                      <a:schemeClr val="accent6"/>
                    </a:solidFill>
                    <a:ln>
                      <a:noFill/>
                    </a:ln>
                    <a:effectLst>
                      <a:outerShdw blurRad="317500" algn="ctr" rotWithShape="0">
                        <a:prstClr val="black">
                          <a:alpha val="25000"/>
                        </a:prstClr>
                      </a:outerShdw>
                    </a:effectLst>
                  </c:spPr>
                  <c:extLst xmlns:c15="http://schemas.microsoft.com/office/drawing/2012/chart">
                    <c:ext xmlns:c16="http://schemas.microsoft.com/office/drawing/2014/chart" uri="{C3380CC4-5D6E-409C-BE32-E72D297353CC}">
                      <c16:uniqueId val="{0000008D-6AEB-4381-8093-40D8F14E0F4C}"/>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s-ES"/>
                    </a:p>
                  </c:txPr>
                  <c:dLblPos val="inEnd"/>
                  <c:showLegendKey val="0"/>
                  <c:showVal val="0"/>
                  <c:showCatName val="0"/>
                  <c:showSerName val="0"/>
                  <c:showPercent val="1"/>
                  <c:showBubbleSize val="0"/>
                  <c:showLeaderLines val="1"/>
                  <c:leaderLines>
                    <c:spPr>
                      <a:ln w="9525" cap="flat" cmpd="sng" algn="ctr">
                        <a:solidFill>
                          <a:schemeClr val="dk1">
                            <a:lumMod val="35000"/>
                            <a:lumOff val="65000"/>
                          </a:schemeClr>
                        </a:solidFill>
                        <a:round/>
                      </a:ln>
                      <a:effectLst/>
                    </c:spPr>
                  </c:leaderLines>
                  <c:extLst xmlns:c15="http://schemas.microsoft.com/office/drawing/2012/chart">
                    <c:ext xmlns:c15="http://schemas.microsoft.com/office/drawing/2012/chart" uri="{CE6537A1-D6FC-4f65-9D91-7224C49458BB}"/>
                  </c:extLst>
                </c:dLbls>
                <c:cat>
                  <c:strRef>
                    <c:extLst xmlns:c15="http://schemas.microsoft.com/office/drawing/2012/chart">
                      <c:ext xmlns:c15="http://schemas.microsoft.com/office/drawing/2012/chart" uri="{02D57815-91ED-43cb-92C2-25804820EDAC}">
                        <c15:formulaRef>
                          <c15:sqref>'Cartera Indexada'!$A$6:$A$11</c15:sqref>
                        </c15:formulaRef>
                      </c:ext>
                    </c:extLst>
                    <c:strCache>
                      <c:ptCount val="6"/>
                      <c:pt idx="0">
                        <c:v>Fidelity S&amp;P 500 Index Fund P-ACC-EUR</c:v>
                      </c:pt>
                      <c:pt idx="1">
                        <c:v>Vanguard European Stock Index Fund EUR Acc</c:v>
                      </c:pt>
                      <c:pt idx="2">
                        <c:v>iShares Emerging Markets Index Fund D Acc</c:v>
                      </c:pt>
                      <c:pt idx="3">
                        <c:v>iShares Pacific Index Fund D Acc</c:v>
                      </c:pt>
                      <c:pt idx="4">
                        <c:v>Vanguard Global Small-Cap Index Fund EUR Acc</c:v>
                      </c:pt>
                      <c:pt idx="5">
                        <c:v>Fidelity MSCI Japan Index Fund P-ACC-EUR</c:v>
                      </c:pt>
                    </c:strCache>
                  </c:strRef>
                </c:cat>
                <c:val>
                  <c:numRef>
                    <c:extLst xmlns:c15="http://schemas.microsoft.com/office/drawing/2012/chart">
                      <c:ext xmlns:c15="http://schemas.microsoft.com/office/drawing/2012/chart" uri="{02D57815-91ED-43cb-92C2-25804820EDAC}">
                        <c15:formulaRef>
                          <c15:sqref>'Cartera Indexada'!$L$6:$L$11</c15:sqref>
                        </c15:formulaRef>
                      </c:ext>
                    </c:extLst>
                    <c:numCache>
                      <c:formatCode>"€"#,##0.00_);[Red]\("€"#,##0.00\)</c:formatCode>
                      <c:ptCount val="6"/>
                      <c:pt idx="0">
                        <c:v>9.1950000000000003</c:v>
                      </c:pt>
                      <c:pt idx="1">
                        <c:v>24.995000000000001</c:v>
                      </c:pt>
                      <c:pt idx="2">
                        <c:v>11.911</c:v>
                      </c:pt>
                      <c:pt idx="3">
                        <c:v>13.295999999999999</c:v>
                      </c:pt>
                      <c:pt idx="4">
                        <c:v>280.45699999999999</c:v>
                      </c:pt>
                      <c:pt idx="5">
                        <c:v>6.0540000000000003</c:v>
                      </c:pt>
                    </c:numCache>
                  </c:numRef>
                </c:val>
                <c:extLst xmlns:c15="http://schemas.microsoft.com/office/drawing/2012/chart">
                  <c:ext xmlns:c16="http://schemas.microsoft.com/office/drawing/2014/chart" uri="{C3380CC4-5D6E-409C-BE32-E72D297353CC}">
                    <c16:uniqueId val="{0000008E-6AEB-4381-8093-40D8F14E0F4C}"/>
                  </c:ext>
                </c:extLst>
              </c15:ser>
            </c15:filteredPieSeries>
            <c15:filteredPieSeries>
              <c15:ser>
                <c:idx val="11"/>
                <c:order val="11"/>
                <c:tx>
                  <c:strRef>
                    <c:extLst xmlns:c15="http://schemas.microsoft.com/office/drawing/2012/chart">
                      <c:ext xmlns:c15="http://schemas.microsoft.com/office/drawing/2012/chart" uri="{02D57815-91ED-43cb-92C2-25804820EDAC}">
                        <c15:formulaRef>
                          <c15:sqref>'Cartera Indexada'!$N$5</c15:sqref>
                        </c15:formulaRef>
                      </c:ext>
                    </c:extLst>
                    <c:strCache>
                      <c:ptCount val="1"/>
                      <c:pt idx="0">
                        <c:v>Peso Actual</c:v>
                      </c:pt>
                    </c:strCache>
                  </c:strRef>
                </c:tx>
                <c:dPt>
                  <c:idx val="0"/>
                  <c:bubble3D val="0"/>
                  <c:spPr>
                    <a:solidFill>
                      <a:schemeClr val="accent1"/>
                    </a:solidFill>
                    <a:ln>
                      <a:noFill/>
                    </a:ln>
                    <a:effectLst>
                      <a:outerShdw blurRad="317500" algn="ctr" rotWithShape="0">
                        <a:prstClr val="black">
                          <a:alpha val="25000"/>
                        </a:prstClr>
                      </a:outerShdw>
                    </a:effectLst>
                  </c:spPr>
                  <c:extLst xmlns:c15="http://schemas.microsoft.com/office/drawing/2012/chart">
                    <c:ext xmlns:c16="http://schemas.microsoft.com/office/drawing/2014/chart" uri="{C3380CC4-5D6E-409C-BE32-E72D297353CC}">
                      <c16:uniqueId val="{00000001-6AEB-4381-8093-40D8F14E0F4C}"/>
                    </c:ext>
                  </c:extLst>
                </c:dPt>
                <c:dPt>
                  <c:idx val="1"/>
                  <c:bubble3D val="0"/>
                  <c:spPr>
                    <a:solidFill>
                      <a:schemeClr val="accent2"/>
                    </a:solidFill>
                    <a:ln>
                      <a:noFill/>
                    </a:ln>
                    <a:effectLst>
                      <a:outerShdw blurRad="317500" algn="ctr" rotWithShape="0">
                        <a:prstClr val="black">
                          <a:alpha val="25000"/>
                        </a:prstClr>
                      </a:outerShdw>
                    </a:effectLst>
                  </c:spPr>
                  <c:extLst xmlns:c15="http://schemas.microsoft.com/office/drawing/2012/chart">
                    <c:ext xmlns:c16="http://schemas.microsoft.com/office/drawing/2014/chart" uri="{C3380CC4-5D6E-409C-BE32-E72D297353CC}">
                      <c16:uniqueId val="{00000003-6AEB-4381-8093-40D8F14E0F4C}"/>
                    </c:ext>
                  </c:extLst>
                </c:dPt>
                <c:dPt>
                  <c:idx val="2"/>
                  <c:bubble3D val="0"/>
                  <c:spPr>
                    <a:solidFill>
                      <a:schemeClr val="accent3"/>
                    </a:solidFill>
                    <a:ln>
                      <a:noFill/>
                    </a:ln>
                    <a:effectLst>
                      <a:outerShdw blurRad="317500" algn="ctr" rotWithShape="0">
                        <a:prstClr val="black">
                          <a:alpha val="25000"/>
                        </a:prstClr>
                      </a:outerShdw>
                    </a:effectLst>
                  </c:spPr>
                  <c:extLst xmlns:c15="http://schemas.microsoft.com/office/drawing/2012/chart">
                    <c:ext xmlns:c16="http://schemas.microsoft.com/office/drawing/2014/chart" uri="{C3380CC4-5D6E-409C-BE32-E72D297353CC}">
                      <c16:uniqueId val="{00000005-6AEB-4381-8093-40D8F14E0F4C}"/>
                    </c:ext>
                  </c:extLst>
                </c:dPt>
                <c:dPt>
                  <c:idx val="3"/>
                  <c:bubble3D val="0"/>
                  <c:spPr>
                    <a:solidFill>
                      <a:schemeClr val="accent4"/>
                    </a:solidFill>
                    <a:ln>
                      <a:noFill/>
                    </a:ln>
                    <a:effectLst>
                      <a:outerShdw blurRad="317500" algn="ctr" rotWithShape="0">
                        <a:prstClr val="black">
                          <a:alpha val="25000"/>
                        </a:prstClr>
                      </a:outerShdw>
                    </a:effectLst>
                  </c:spPr>
                  <c:extLst xmlns:c15="http://schemas.microsoft.com/office/drawing/2012/chart">
                    <c:ext xmlns:c16="http://schemas.microsoft.com/office/drawing/2014/chart" uri="{C3380CC4-5D6E-409C-BE32-E72D297353CC}">
                      <c16:uniqueId val="{00000007-6AEB-4381-8093-40D8F14E0F4C}"/>
                    </c:ext>
                  </c:extLst>
                </c:dPt>
                <c:dPt>
                  <c:idx val="4"/>
                  <c:bubble3D val="0"/>
                  <c:spPr>
                    <a:solidFill>
                      <a:schemeClr val="accent5"/>
                    </a:solidFill>
                    <a:ln>
                      <a:noFill/>
                    </a:ln>
                    <a:effectLst>
                      <a:outerShdw blurRad="317500" algn="ctr" rotWithShape="0">
                        <a:prstClr val="black">
                          <a:alpha val="25000"/>
                        </a:prstClr>
                      </a:outerShdw>
                    </a:effectLst>
                  </c:spPr>
                  <c:extLst xmlns:c15="http://schemas.microsoft.com/office/drawing/2012/chart">
                    <c:ext xmlns:c16="http://schemas.microsoft.com/office/drawing/2014/chart" uri="{C3380CC4-5D6E-409C-BE32-E72D297353CC}">
                      <c16:uniqueId val="{00000009-6AEB-4381-8093-40D8F14E0F4C}"/>
                    </c:ext>
                  </c:extLst>
                </c:dPt>
                <c:dPt>
                  <c:idx val="5"/>
                  <c:bubble3D val="0"/>
                  <c:spPr>
                    <a:solidFill>
                      <a:schemeClr val="accent6"/>
                    </a:solidFill>
                    <a:ln>
                      <a:noFill/>
                    </a:ln>
                    <a:effectLst>
                      <a:outerShdw blurRad="317500" algn="ctr" rotWithShape="0">
                        <a:prstClr val="black">
                          <a:alpha val="25000"/>
                        </a:prstClr>
                      </a:outerShdw>
                    </a:effectLst>
                  </c:spPr>
                  <c:extLst xmlns:c15="http://schemas.microsoft.com/office/drawing/2012/chart">
                    <c:ext xmlns:c16="http://schemas.microsoft.com/office/drawing/2014/chart" uri="{C3380CC4-5D6E-409C-BE32-E72D297353CC}">
                      <c16:uniqueId val="{0000000B-6AEB-4381-8093-40D8F14E0F4C}"/>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s-ES"/>
                    </a:p>
                  </c:txPr>
                  <c:dLblPos val="inEnd"/>
                  <c:showLegendKey val="0"/>
                  <c:showVal val="1"/>
                  <c:showCatName val="0"/>
                  <c:showSerName val="0"/>
                  <c:showPercent val="0"/>
                  <c:showBubbleSize val="0"/>
                  <c:showLeaderLines val="1"/>
                  <c:leaderLines>
                    <c:spPr>
                      <a:ln w="9525" cap="flat" cmpd="sng" algn="ctr">
                        <a:solidFill>
                          <a:schemeClr val="dk1">
                            <a:lumMod val="35000"/>
                            <a:lumOff val="65000"/>
                          </a:schemeClr>
                        </a:solidFill>
                        <a:round/>
                      </a:ln>
                      <a:effectLst/>
                    </c:spPr>
                  </c:leaderLines>
                  <c:extLst xmlns:c15="http://schemas.microsoft.com/office/drawing/2012/chart">
                    <c:ext xmlns:c15="http://schemas.microsoft.com/office/drawing/2012/chart" uri="{CE6537A1-D6FC-4f65-9D91-7224C49458BB}"/>
                  </c:extLst>
                </c:dLbls>
                <c:cat>
                  <c:strRef>
                    <c:extLst xmlns:c15="http://schemas.microsoft.com/office/drawing/2012/chart">
                      <c:ext xmlns:c15="http://schemas.microsoft.com/office/drawing/2012/chart" uri="{02D57815-91ED-43cb-92C2-25804820EDAC}">
                        <c15:formulaRef>
                          <c15:sqref>'Cartera Indexada'!$A$6:$A$11</c15:sqref>
                        </c15:formulaRef>
                      </c:ext>
                    </c:extLst>
                    <c:strCache>
                      <c:ptCount val="6"/>
                      <c:pt idx="0">
                        <c:v>Fidelity S&amp;P 500 Index Fund P-ACC-EUR</c:v>
                      </c:pt>
                      <c:pt idx="1">
                        <c:v>Vanguard European Stock Index Fund EUR Acc</c:v>
                      </c:pt>
                      <c:pt idx="2">
                        <c:v>iShares Emerging Markets Index Fund D Acc</c:v>
                      </c:pt>
                      <c:pt idx="3">
                        <c:v>iShares Pacific Index Fund D Acc</c:v>
                      </c:pt>
                      <c:pt idx="4">
                        <c:v>Vanguard Global Small-Cap Index Fund EUR Acc</c:v>
                      </c:pt>
                      <c:pt idx="5">
                        <c:v>Fidelity MSCI Japan Index Fund P-ACC-EUR</c:v>
                      </c:pt>
                    </c:strCache>
                  </c:strRef>
                </c:cat>
                <c:val>
                  <c:numRef>
                    <c:extLst xmlns:c15="http://schemas.microsoft.com/office/drawing/2012/chart">
                      <c:ext xmlns:c15="http://schemas.microsoft.com/office/drawing/2012/chart" uri="{02D57815-91ED-43cb-92C2-25804820EDAC}">
                        <c15:formulaRef>
                          <c15:sqref>'Cartera Indexada'!$N$6:$N$11</c15:sqref>
                        </c15:formulaRef>
                      </c:ext>
                    </c:extLst>
                    <c:numCache>
                      <c:formatCode>0.00%</c:formatCode>
                      <c:ptCount val="6"/>
                      <c:pt idx="0">
                        <c:v>0.56032781886461325</c:v>
                      </c:pt>
                      <c:pt idx="1">
                        <c:v>0.14630146266676747</c:v>
                      </c:pt>
                      <c:pt idx="2">
                        <c:v>0.10184696117557827</c:v>
                      </c:pt>
                      <c:pt idx="3">
                        <c:v>2.9157804661894909E-2</c:v>
                      </c:pt>
                      <c:pt idx="4">
                        <c:v>0.11213740552077368</c:v>
                      </c:pt>
                      <c:pt idx="5">
                        <c:v>5.0228547110372466E-2</c:v>
                      </c:pt>
                    </c:numCache>
                  </c:numRef>
                </c:val>
                <c:extLst xmlns:c15="http://schemas.microsoft.com/office/drawing/2012/chart">
                  <c:ext xmlns:c16="http://schemas.microsoft.com/office/drawing/2014/chart" uri="{C3380CC4-5D6E-409C-BE32-E72D297353CC}">
                    <c16:uniqueId val="{0000000C-6AEB-4381-8093-40D8F14E0F4C}"/>
                  </c:ext>
                </c:extLst>
              </c15:ser>
            </c15:filteredPieSeries>
            <c15:filteredPieSeries>
              <c15:ser>
                <c:idx val="12"/>
                <c:order val="12"/>
                <c:tx>
                  <c:strRef>
                    <c:extLst xmlns:c15="http://schemas.microsoft.com/office/drawing/2012/chart">
                      <c:ext xmlns:c15="http://schemas.microsoft.com/office/drawing/2012/chart" uri="{02D57815-91ED-43cb-92C2-25804820EDAC}">
                        <c15:formulaRef>
                          <c15:sqref>'Cartera Indexada'!$O$5</c15:sqref>
                        </c15:formulaRef>
                      </c:ext>
                    </c:extLst>
                    <c:strCache>
                      <c:ptCount val="1"/>
                      <c:pt idx="0">
                        <c:v>Rentabilidad</c:v>
                      </c:pt>
                    </c:strCache>
                  </c:strRef>
                </c:tx>
                <c:dPt>
                  <c:idx val="0"/>
                  <c:bubble3D val="0"/>
                  <c:spPr>
                    <a:solidFill>
                      <a:schemeClr val="accent1"/>
                    </a:solidFill>
                    <a:ln>
                      <a:noFill/>
                    </a:ln>
                    <a:effectLst>
                      <a:outerShdw blurRad="317500" algn="ctr" rotWithShape="0">
                        <a:prstClr val="black">
                          <a:alpha val="25000"/>
                        </a:prstClr>
                      </a:outerShdw>
                    </a:effectLst>
                  </c:spPr>
                  <c:extLst xmlns:c15="http://schemas.microsoft.com/office/drawing/2012/chart">
                    <c:ext xmlns:c16="http://schemas.microsoft.com/office/drawing/2014/chart" uri="{C3380CC4-5D6E-409C-BE32-E72D297353CC}">
                      <c16:uniqueId val="{0000009D-6AEB-4381-8093-40D8F14E0F4C}"/>
                    </c:ext>
                  </c:extLst>
                </c:dPt>
                <c:dPt>
                  <c:idx val="1"/>
                  <c:bubble3D val="0"/>
                  <c:spPr>
                    <a:solidFill>
                      <a:schemeClr val="accent2"/>
                    </a:solidFill>
                    <a:ln>
                      <a:noFill/>
                    </a:ln>
                    <a:effectLst>
                      <a:outerShdw blurRad="317500" algn="ctr" rotWithShape="0">
                        <a:prstClr val="black">
                          <a:alpha val="25000"/>
                        </a:prstClr>
                      </a:outerShdw>
                    </a:effectLst>
                  </c:spPr>
                  <c:extLst xmlns:c15="http://schemas.microsoft.com/office/drawing/2012/chart">
                    <c:ext xmlns:c16="http://schemas.microsoft.com/office/drawing/2014/chart" uri="{C3380CC4-5D6E-409C-BE32-E72D297353CC}">
                      <c16:uniqueId val="{0000009F-6AEB-4381-8093-40D8F14E0F4C}"/>
                    </c:ext>
                  </c:extLst>
                </c:dPt>
                <c:dPt>
                  <c:idx val="2"/>
                  <c:bubble3D val="0"/>
                  <c:spPr>
                    <a:solidFill>
                      <a:schemeClr val="accent3"/>
                    </a:solidFill>
                    <a:ln>
                      <a:noFill/>
                    </a:ln>
                    <a:effectLst>
                      <a:outerShdw blurRad="317500" algn="ctr" rotWithShape="0">
                        <a:prstClr val="black">
                          <a:alpha val="25000"/>
                        </a:prstClr>
                      </a:outerShdw>
                    </a:effectLst>
                  </c:spPr>
                  <c:extLst xmlns:c15="http://schemas.microsoft.com/office/drawing/2012/chart">
                    <c:ext xmlns:c16="http://schemas.microsoft.com/office/drawing/2014/chart" uri="{C3380CC4-5D6E-409C-BE32-E72D297353CC}">
                      <c16:uniqueId val="{000000A1-6AEB-4381-8093-40D8F14E0F4C}"/>
                    </c:ext>
                  </c:extLst>
                </c:dPt>
                <c:dPt>
                  <c:idx val="3"/>
                  <c:bubble3D val="0"/>
                  <c:spPr>
                    <a:solidFill>
                      <a:schemeClr val="accent4"/>
                    </a:solidFill>
                    <a:ln>
                      <a:noFill/>
                    </a:ln>
                    <a:effectLst>
                      <a:outerShdw blurRad="317500" algn="ctr" rotWithShape="0">
                        <a:prstClr val="black">
                          <a:alpha val="25000"/>
                        </a:prstClr>
                      </a:outerShdw>
                    </a:effectLst>
                  </c:spPr>
                  <c:extLst xmlns:c15="http://schemas.microsoft.com/office/drawing/2012/chart">
                    <c:ext xmlns:c16="http://schemas.microsoft.com/office/drawing/2014/chart" uri="{C3380CC4-5D6E-409C-BE32-E72D297353CC}">
                      <c16:uniqueId val="{000000A3-6AEB-4381-8093-40D8F14E0F4C}"/>
                    </c:ext>
                  </c:extLst>
                </c:dPt>
                <c:dPt>
                  <c:idx val="4"/>
                  <c:bubble3D val="0"/>
                  <c:spPr>
                    <a:solidFill>
                      <a:schemeClr val="accent5"/>
                    </a:solidFill>
                    <a:ln>
                      <a:noFill/>
                    </a:ln>
                    <a:effectLst>
                      <a:outerShdw blurRad="317500" algn="ctr" rotWithShape="0">
                        <a:prstClr val="black">
                          <a:alpha val="25000"/>
                        </a:prstClr>
                      </a:outerShdw>
                    </a:effectLst>
                  </c:spPr>
                  <c:extLst xmlns:c15="http://schemas.microsoft.com/office/drawing/2012/chart">
                    <c:ext xmlns:c16="http://schemas.microsoft.com/office/drawing/2014/chart" uri="{C3380CC4-5D6E-409C-BE32-E72D297353CC}">
                      <c16:uniqueId val="{000000A5-6AEB-4381-8093-40D8F14E0F4C}"/>
                    </c:ext>
                  </c:extLst>
                </c:dPt>
                <c:dPt>
                  <c:idx val="5"/>
                  <c:bubble3D val="0"/>
                  <c:spPr>
                    <a:solidFill>
                      <a:schemeClr val="accent6"/>
                    </a:solidFill>
                    <a:ln>
                      <a:noFill/>
                    </a:ln>
                    <a:effectLst>
                      <a:outerShdw blurRad="317500" algn="ctr" rotWithShape="0">
                        <a:prstClr val="black">
                          <a:alpha val="25000"/>
                        </a:prstClr>
                      </a:outerShdw>
                    </a:effectLst>
                  </c:spPr>
                  <c:extLst xmlns:c15="http://schemas.microsoft.com/office/drawing/2012/chart">
                    <c:ext xmlns:c16="http://schemas.microsoft.com/office/drawing/2014/chart" uri="{C3380CC4-5D6E-409C-BE32-E72D297353CC}">
                      <c16:uniqueId val="{000000A7-6AEB-4381-8093-40D8F14E0F4C}"/>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s-ES"/>
                    </a:p>
                  </c:txPr>
                  <c:dLblPos val="inEnd"/>
                  <c:showLegendKey val="0"/>
                  <c:showVal val="0"/>
                  <c:showCatName val="0"/>
                  <c:showSerName val="0"/>
                  <c:showPercent val="1"/>
                  <c:showBubbleSize val="0"/>
                  <c:showLeaderLines val="1"/>
                  <c:leaderLines>
                    <c:spPr>
                      <a:ln w="9525" cap="flat" cmpd="sng" algn="ctr">
                        <a:solidFill>
                          <a:schemeClr val="dk1">
                            <a:lumMod val="35000"/>
                            <a:lumOff val="65000"/>
                          </a:schemeClr>
                        </a:solidFill>
                        <a:round/>
                      </a:ln>
                      <a:effectLst/>
                    </c:spPr>
                  </c:leaderLines>
                  <c:extLst xmlns:c15="http://schemas.microsoft.com/office/drawing/2012/chart">
                    <c:ext xmlns:c15="http://schemas.microsoft.com/office/drawing/2012/chart" uri="{CE6537A1-D6FC-4f65-9D91-7224C49458BB}"/>
                  </c:extLst>
                </c:dLbls>
                <c:cat>
                  <c:strRef>
                    <c:extLst xmlns:c15="http://schemas.microsoft.com/office/drawing/2012/chart">
                      <c:ext xmlns:c15="http://schemas.microsoft.com/office/drawing/2012/chart" uri="{02D57815-91ED-43cb-92C2-25804820EDAC}">
                        <c15:formulaRef>
                          <c15:sqref>'Cartera Indexada'!$A$6:$A$11</c15:sqref>
                        </c15:formulaRef>
                      </c:ext>
                    </c:extLst>
                    <c:strCache>
                      <c:ptCount val="6"/>
                      <c:pt idx="0">
                        <c:v>Fidelity S&amp;P 500 Index Fund P-ACC-EUR</c:v>
                      </c:pt>
                      <c:pt idx="1">
                        <c:v>Vanguard European Stock Index Fund EUR Acc</c:v>
                      </c:pt>
                      <c:pt idx="2">
                        <c:v>iShares Emerging Markets Index Fund D Acc</c:v>
                      </c:pt>
                      <c:pt idx="3">
                        <c:v>iShares Pacific Index Fund D Acc</c:v>
                      </c:pt>
                      <c:pt idx="4">
                        <c:v>Vanguard Global Small-Cap Index Fund EUR Acc</c:v>
                      </c:pt>
                      <c:pt idx="5">
                        <c:v>Fidelity MSCI Japan Index Fund P-ACC-EUR</c:v>
                      </c:pt>
                    </c:strCache>
                  </c:strRef>
                </c:cat>
                <c:val>
                  <c:numRef>
                    <c:extLst xmlns:c15="http://schemas.microsoft.com/office/drawing/2012/chart">
                      <c:ext xmlns:c15="http://schemas.microsoft.com/office/drawing/2012/chart" uri="{02D57815-91ED-43cb-92C2-25804820EDAC}">
                        <c15:formulaRef>
                          <c15:sqref>'Cartera Indexada'!$O$6:$O$11</c15:sqref>
                        </c15:formulaRef>
                      </c:ext>
                    </c:extLst>
                    <c:numCache>
                      <c:formatCode>0.00%</c:formatCode>
                      <c:ptCount val="6"/>
                      <c:pt idx="0">
                        <c:v>7.4810052600818272E-2</c:v>
                      </c:pt>
                      <c:pt idx="1">
                        <c:v>5.9487275131826514E-2</c:v>
                      </c:pt>
                      <c:pt idx="2">
                        <c:v>4.1353383458646566E-2</c:v>
                      </c:pt>
                      <c:pt idx="3">
                        <c:v>6.6324484722110846E-2</c:v>
                      </c:pt>
                      <c:pt idx="4">
                        <c:v>8.1849339507827787E-2</c:v>
                      </c:pt>
                      <c:pt idx="5">
                        <c:v>7.722419928825637E-2</c:v>
                      </c:pt>
                    </c:numCache>
                  </c:numRef>
                </c:val>
                <c:extLst xmlns:c15="http://schemas.microsoft.com/office/drawing/2012/chart">
                  <c:ext xmlns:c16="http://schemas.microsoft.com/office/drawing/2014/chart" uri="{C3380CC4-5D6E-409C-BE32-E72D297353CC}">
                    <c16:uniqueId val="{000000A8-6AEB-4381-8093-40D8F14E0F4C}"/>
                  </c:ext>
                </c:extLst>
              </c15:ser>
            </c15:filteredPieSeries>
            <c15:filteredPieSeries>
              <c15:ser>
                <c:idx val="13"/>
                <c:order val="13"/>
                <c:tx>
                  <c:strRef>
                    <c:extLst xmlns:c15="http://schemas.microsoft.com/office/drawing/2012/chart">
                      <c:ext xmlns:c15="http://schemas.microsoft.com/office/drawing/2012/chart" uri="{02D57815-91ED-43cb-92C2-25804820EDAC}">
                        <c15:formulaRef>
                          <c15:sqref>'Cartera Indexada'!$P$5</c15:sqref>
                        </c15:formulaRef>
                      </c:ext>
                    </c:extLst>
                    <c:strCache>
                      <c:ptCount val="1"/>
                      <c:pt idx="0">
                        <c:v>Rebalanceo</c:v>
                      </c:pt>
                    </c:strCache>
                  </c:strRef>
                </c:tx>
                <c:dPt>
                  <c:idx val="0"/>
                  <c:bubble3D val="0"/>
                  <c:spPr>
                    <a:solidFill>
                      <a:schemeClr val="accent1"/>
                    </a:solidFill>
                    <a:ln>
                      <a:noFill/>
                    </a:ln>
                    <a:effectLst>
                      <a:outerShdw blurRad="317500" algn="ctr" rotWithShape="0">
                        <a:prstClr val="black">
                          <a:alpha val="25000"/>
                        </a:prstClr>
                      </a:outerShdw>
                    </a:effectLst>
                  </c:spPr>
                  <c:extLst xmlns:c15="http://schemas.microsoft.com/office/drawing/2012/chart">
                    <c:ext xmlns:c16="http://schemas.microsoft.com/office/drawing/2014/chart" uri="{C3380CC4-5D6E-409C-BE32-E72D297353CC}">
                      <c16:uniqueId val="{000000AA-6AEB-4381-8093-40D8F14E0F4C}"/>
                    </c:ext>
                  </c:extLst>
                </c:dPt>
                <c:dPt>
                  <c:idx val="1"/>
                  <c:bubble3D val="0"/>
                  <c:spPr>
                    <a:solidFill>
                      <a:schemeClr val="accent2"/>
                    </a:solidFill>
                    <a:ln>
                      <a:noFill/>
                    </a:ln>
                    <a:effectLst>
                      <a:outerShdw blurRad="317500" algn="ctr" rotWithShape="0">
                        <a:prstClr val="black">
                          <a:alpha val="25000"/>
                        </a:prstClr>
                      </a:outerShdw>
                    </a:effectLst>
                  </c:spPr>
                  <c:extLst xmlns:c15="http://schemas.microsoft.com/office/drawing/2012/chart">
                    <c:ext xmlns:c16="http://schemas.microsoft.com/office/drawing/2014/chart" uri="{C3380CC4-5D6E-409C-BE32-E72D297353CC}">
                      <c16:uniqueId val="{000000AC-6AEB-4381-8093-40D8F14E0F4C}"/>
                    </c:ext>
                  </c:extLst>
                </c:dPt>
                <c:dPt>
                  <c:idx val="2"/>
                  <c:bubble3D val="0"/>
                  <c:spPr>
                    <a:solidFill>
                      <a:schemeClr val="accent3"/>
                    </a:solidFill>
                    <a:ln>
                      <a:noFill/>
                    </a:ln>
                    <a:effectLst>
                      <a:outerShdw blurRad="317500" algn="ctr" rotWithShape="0">
                        <a:prstClr val="black">
                          <a:alpha val="25000"/>
                        </a:prstClr>
                      </a:outerShdw>
                    </a:effectLst>
                  </c:spPr>
                  <c:extLst xmlns:c15="http://schemas.microsoft.com/office/drawing/2012/chart">
                    <c:ext xmlns:c16="http://schemas.microsoft.com/office/drawing/2014/chart" uri="{C3380CC4-5D6E-409C-BE32-E72D297353CC}">
                      <c16:uniqueId val="{000000AE-6AEB-4381-8093-40D8F14E0F4C}"/>
                    </c:ext>
                  </c:extLst>
                </c:dPt>
                <c:dPt>
                  <c:idx val="3"/>
                  <c:bubble3D val="0"/>
                  <c:spPr>
                    <a:solidFill>
                      <a:schemeClr val="accent4"/>
                    </a:solidFill>
                    <a:ln>
                      <a:noFill/>
                    </a:ln>
                    <a:effectLst>
                      <a:outerShdw blurRad="317500" algn="ctr" rotWithShape="0">
                        <a:prstClr val="black">
                          <a:alpha val="25000"/>
                        </a:prstClr>
                      </a:outerShdw>
                    </a:effectLst>
                  </c:spPr>
                  <c:extLst xmlns:c15="http://schemas.microsoft.com/office/drawing/2012/chart">
                    <c:ext xmlns:c16="http://schemas.microsoft.com/office/drawing/2014/chart" uri="{C3380CC4-5D6E-409C-BE32-E72D297353CC}">
                      <c16:uniqueId val="{000000B0-6AEB-4381-8093-40D8F14E0F4C}"/>
                    </c:ext>
                  </c:extLst>
                </c:dPt>
                <c:dPt>
                  <c:idx val="4"/>
                  <c:bubble3D val="0"/>
                  <c:spPr>
                    <a:solidFill>
                      <a:schemeClr val="accent5"/>
                    </a:solidFill>
                    <a:ln>
                      <a:noFill/>
                    </a:ln>
                    <a:effectLst>
                      <a:outerShdw blurRad="317500" algn="ctr" rotWithShape="0">
                        <a:prstClr val="black">
                          <a:alpha val="25000"/>
                        </a:prstClr>
                      </a:outerShdw>
                    </a:effectLst>
                  </c:spPr>
                  <c:extLst xmlns:c15="http://schemas.microsoft.com/office/drawing/2012/chart">
                    <c:ext xmlns:c16="http://schemas.microsoft.com/office/drawing/2014/chart" uri="{C3380CC4-5D6E-409C-BE32-E72D297353CC}">
                      <c16:uniqueId val="{000000B2-6AEB-4381-8093-40D8F14E0F4C}"/>
                    </c:ext>
                  </c:extLst>
                </c:dPt>
                <c:dPt>
                  <c:idx val="5"/>
                  <c:bubble3D val="0"/>
                  <c:spPr>
                    <a:solidFill>
                      <a:schemeClr val="accent6"/>
                    </a:solidFill>
                    <a:ln>
                      <a:noFill/>
                    </a:ln>
                    <a:effectLst>
                      <a:outerShdw blurRad="317500" algn="ctr" rotWithShape="0">
                        <a:prstClr val="black">
                          <a:alpha val="25000"/>
                        </a:prstClr>
                      </a:outerShdw>
                    </a:effectLst>
                  </c:spPr>
                  <c:extLst xmlns:c15="http://schemas.microsoft.com/office/drawing/2012/chart">
                    <c:ext xmlns:c16="http://schemas.microsoft.com/office/drawing/2014/chart" uri="{C3380CC4-5D6E-409C-BE32-E72D297353CC}">
                      <c16:uniqueId val="{000000B4-6AEB-4381-8093-40D8F14E0F4C}"/>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s-ES"/>
                    </a:p>
                  </c:txPr>
                  <c:dLblPos val="inEnd"/>
                  <c:showLegendKey val="0"/>
                  <c:showVal val="0"/>
                  <c:showCatName val="0"/>
                  <c:showSerName val="0"/>
                  <c:showPercent val="1"/>
                  <c:showBubbleSize val="0"/>
                  <c:showLeaderLines val="1"/>
                  <c:leaderLines>
                    <c:spPr>
                      <a:ln w="9525" cap="flat" cmpd="sng" algn="ctr">
                        <a:solidFill>
                          <a:schemeClr val="dk1">
                            <a:lumMod val="35000"/>
                            <a:lumOff val="65000"/>
                          </a:schemeClr>
                        </a:solidFill>
                        <a:round/>
                      </a:ln>
                      <a:effectLst/>
                    </c:spPr>
                  </c:leaderLines>
                  <c:extLst xmlns:c15="http://schemas.microsoft.com/office/drawing/2012/chart">
                    <c:ext xmlns:c15="http://schemas.microsoft.com/office/drawing/2012/chart" uri="{CE6537A1-D6FC-4f65-9D91-7224C49458BB}"/>
                  </c:extLst>
                </c:dLbls>
                <c:cat>
                  <c:strRef>
                    <c:extLst xmlns:c15="http://schemas.microsoft.com/office/drawing/2012/chart">
                      <c:ext xmlns:c15="http://schemas.microsoft.com/office/drawing/2012/chart" uri="{02D57815-91ED-43cb-92C2-25804820EDAC}">
                        <c15:formulaRef>
                          <c15:sqref>'Cartera Indexada'!$A$6:$A$11</c15:sqref>
                        </c15:formulaRef>
                      </c:ext>
                    </c:extLst>
                    <c:strCache>
                      <c:ptCount val="6"/>
                      <c:pt idx="0">
                        <c:v>Fidelity S&amp;P 500 Index Fund P-ACC-EUR</c:v>
                      </c:pt>
                      <c:pt idx="1">
                        <c:v>Vanguard European Stock Index Fund EUR Acc</c:v>
                      </c:pt>
                      <c:pt idx="2">
                        <c:v>iShares Emerging Markets Index Fund D Acc</c:v>
                      </c:pt>
                      <c:pt idx="3">
                        <c:v>iShares Pacific Index Fund D Acc</c:v>
                      </c:pt>
                      <c:pt idx="4">
                        <c:v>Vanguard Global Small-Cap Index Fund EUR Acc</c:v>
                      </c:pt>
                      <c:pt idx="5">
                        <c:v>Fidelity MSCI Japan Index Fund P-ACC-EUR</c:v>
                      </c:pt>
                    </c:strCache>
                  </c:strRef>
                </c:cat>
                <c:val>
                  <c:numRef>
                    <c:extLst xmlns:c15="http://schemas.microsoft.com/office/drawing/2012/chart">
                      <c:ext xmlns:c15="http://schemas.microsoft.com/office/drawing/2012/chart" uri="{02D57815-91ED-43cb-92C2-25804820EDAC}">
                        <c15:formulaRef>
                          <c15:sqref>'Cartera Indexada'!$P$6:$P$11</c15:sqref>
                        </c15:formulaRef>
                      </c:ext>
                    </c:extLst>
                    <c:numCache>
                      <c:formatCode>0.00%</c:formatCode>
                      <c:ptCount val="6"/>
                      <c:pt idx="0">
                        <c:v>-3.1140462566104921E-3</c:v>
                      </c:pt>
                      <c:pt idx="1">
                        <c:v>-1.0324889229876011E-3</c:v>
                      </c:pt>
                      <c:pt idx="2">
                        <c:v>6.389716132485998E-3</c:v>
                      </c:pt>
                      <c:pt idx="3">
                        <c:v>-1.860114385466051E-4</c:v>
                      </c:pt>
                      <c:pt idx="4">
                        <c:v>-2.1742042802442157E-3</c:v>
                      </c:pt>
                      <c:pt idx="5">
                        <c:v>1.1703476590284312E-4</c:v>
                      </c:pt>
                    </c:numCache>
                  </c:numRef>
                </c:val>
                <c:extLst xmlns:c15="http://schemas.microsoft.com/office/drawing/2012/chart">
                  <c:ext xmlns:c16="http://schemas.microsoft.com/office/drawing/2014/chart" uri="{C3380CC4-5D6E-409C-BE32-E72D297353CC}">
                    <c16:uniqueId val="{000000B5-6AEB-4381-8093-40D8F14E0F4C}"/>
                  </c:ext>
                </c:extLst>
              </c15:ser>
            </c15:filteredPieSeries>
            <c15:filteredPieSeries>
              <c15:ser>
                <c:idx val="14"/>
                <c:order val="14"/>
                <c:tx>
                  <c:strRef>
                    <c:extLst xmlns:c15="http://schemas.microsoft.com/office/drawing/2012/chart">
                      <c:ext xmlns:c15="http://schemas.microsoft.com/office/drawing/2012/chart" uri="{02D57815-91ED-43cb-92C2-25804820EDAC}">
                        <c15:formulaRef>
                          <c15:sqref>'Cartera Indexada'!$R$5</c15:sqref>
                        </c15:formulaRef>
                      </c:ext>
                    </c:extLst>
                    <c:strCache>
                      <c:ptCount val="1"/>
                      <c:pt idx="0">
                        <c:v>Valor Compra</c:v>
                      </c:pt>
                    </c:strCache>
                  </c:strRef>
                </c:tx>
                <c:dPt>
                  <c:idx val="0"/>
                  <c:bubble3D val="0"/>
                  <c:spPr>
                    <a:solidFill>
                      <a:schemeClr val="accent1"/>
                    </a:solidFill>
                    <a:ln>
                      <a:noFill/>
                    </a:ln>
                    <a:effectLst>
                      <a:outerShdw blurRad="317500" algn="ctr" rotWithShape="0">
                        <a:prstClr val="black">
                          <a:alpha val="25000"/>
                        </a:prstClr>
                      </a:outerShdw>
                    </a:effectLst>
                  </c:spPr>
                  <c:extLst xmlns:c15="http://schemas.microsoft.com/office/drawing/2012/chart">
                    <c:ext xmlns:c16="http://schemas.microsoft.com/office/drawing/2014/chart" uri="{C3380CC4-5D6E-409C-BE32-E72D297353CC}">
                      <c16:uniqueId val="{000000B7-6AEB-4381-8093-40D8F14E0F4C}"/>
                    </c:ext>
                  </c:extLst>
                </c:dPt>
                <c:dPt>
                  <c:idx val="1"/>
                  <c:bubble3D val="0"/>
                  <c:spPr>
                    <a:solidFill>
                      <a:schemeClr val="accent2"/>
                    </a:solidFill>
                    <a:ln>
                      <a:noFill/>
                    </a:ln>
                    <a:effectLst>
                      <a:outerShdw blurRad="317500" algn="ctr" rotWithShape="0">
                        <a:prstClr val="black">
                          <a:alpha val="25000"/>
                        </a:prstClr>
                      </a:outerShdw>
                    </a:effectLst>
                  </c:spPr>
                  <c:extLst xmlns:c15="http://schemas.microsoft.com/office/drawing/2012/chart">
                    <c:ext xmlns:c16="http://schemas.microsoft.com/office/drawing/2014/chart" uri="{C3380CC4-5D6E-409C-BE32-E72D297353CC}">
                      <c16:uniqueId val="{000000B9-6AEB-4381-8093-40D8F14E0F4C}"/>
                    </c:ext>
                  </c:extLst>
                </c:dPt>
                <c:dPt>
                  <c:idx val="2"/>
                  <c:bubble3D val="0"/>
                  <c:spPr>
                    <a:solidFill>
                      <a:schemeClr val="accent3"/>
                    </a:solidFill>
                    <a:ln>
                      <a:noFill/>
                    </a:ln>
                    <a:effectLst>
                      <a:outerShdw blurRad="317500" algn="ctr" rotWithShape="0">
                        <a:prstClr val="black">
                          <a:alpha val="25000"/>
                        </a:prstClr>
                      </a:outerShdw>
                    </a:effectLst>
                  </c:spPr>
                  <c:extLst xmlns:c15="http://schemas.microsoft.com/office/drawing/2012/chart">
                    <c:ext xmlns:c16="http://schemas.microsoft.com/office/drawing/2014/chart" uri="{C3380CC4-5D6E-409C-BE32-E72D297353CC}">
                      <c16:uniqueId val="{000000BB-6AEB-4381-8093-40D8F14E0F4C}"/>
                    </c:ext>
                  </c:extLst>
                </c:dPt>
                <c:dPt>
                  <c:idx val="3"/>
                  <c:bubble3D val="0"/>
                  <c:spPr>
                    <a:solidFill>
                      <a:schemeClr val="accent4"/>
                    </a:solidFill>
                    <a:ln>
                      <a:noFill/>
                    </a:ln>
                    <a:effectLst>
                      <a:outerShdw blurRad="317500" algn="ctr" rotWithShape="0">
                        <a:prstClr val="black">
                          <a:alpha val="25000"/>
                        </a:prstClr>
                      </a:outerShdw>
                    </a:effectLst>
                  </c:spPr>
                  <c:extLst xmlns:c15="http://schemas.microsoft.com/office/drawing/2012/chart">
                    <c:ext xmlns:c16="http://schemas.microsoft.com/office/drawing/2014/chart" uri="{C3380CC4-5D6E-409C-BE32-E72D297353CC}">
                      <c16:uniqueId val="{000000BD-6AEB-4381-8093-40D8F14E0F4C}"/>
                    </c:ext>
                  </c:extLst>
                </c:dPt>
                <c:dPt>
                  <c:idx val="4"/>
                  <c:bubble3D val="0"/>
                  <c:spPr>
                    <a:solidFill>
                      <a:schemeClr val="accent5"/>
                    </a:solidFill>
                    <a:ln>
                      <a:noFill/>
                    </a:ln>
                    <a:effectLst>
                      <a:outerShdw blurRad="317500" algn="ctr" rotWithShape="0">
                        <a:prstClr val="black">
                          <a:alpha val="25000"/>
                        </a:prstClr>
                      </a:outerShdw>
                    </a:effectLst>
                  </c:spPr>
                  <c:extLst xmlns:c15="http://schemas.microsoft.com/office/drawing/2012/chart">
                    <c:ext xmlns:c16="http://schemas.microsoft.com/office/drawing/2014/chart" uri="{C3380CC4-5D6E-409C-BE32-E72D297353CC}">
                      <c16:uniqueId val="{000000BF-6AEB-4381-8093-40D8F14E0F4C}"/>
                    </c:ext>
                  </c:extLst>
                </c:dPt>
                <c:dPt>
                  <c:idx val="5"/>
                  <c:bubble3D val="0"/>
                  <c:spPr>
                    <a:solidFill>
                      <a:schemeClr val="accent6"/>
                    </a:solidFill>
                    <a:ln>
                      <a:noFill/>
                    </a:ln>
                    <a:effectLst>
                      <a:outerShdw blurRad="317500" algn="ctr" rotWithShape="0">
                        <a:prstClr val="black">
                          <a:alpha val="25000"/>
                        </a:prstClr>
                      </a:outerShdw>
                    </a:effectLst>
                  </c:spPr>
                  <c:extLst xmlns:c15="http://schemas.microsoft.com/office/drawing/2012/chart">
                    <c:ext xmlns:c16="http://schemas.microsoft.com/office/drawing/2014/chart" uri="{C3380CC4-5D6E-409C-BE32-E72D297353CC}">
                      <c16:uniqueId val="{000000C1-6AEB-4381-8093-40D8F14E0F4C}"/>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s-ES"/>
                    </a:p>
                  </c:txPr>
                  <c:dLblPos val="inEnd"/>
                  <c:showLegendKey val="0"/>
                  <c:showVal val="0"/>
                  <c:showCatName val="0"/>
                  <c:showSerName val="0"/>
                  <c:showPercent val="1"/>
                  <c:showBubbleSize val="0"/>
                  <c:showLeaderLines val="1"/>
                  <c:leaderLines>
                    <c:spPr>
                      <a:ln w="9525" cap="flat" cmpd="sng" algn="ctr">
                        <a:solidFill>
                          <a:schemeClr val="dk1">
                            <a:lumMod val="35000"/>
                            <a:lumOff val="65000"/>
                          </a:schemeClr>
                        </a:solidFill>
                        <a:round/>
                      </a:ln>
                      <a:effectLst/>
                    </c:spPr>
                  </c:leaderLines>
                  <c:extLst xmlns:c15="http://schemas.microsoft.com/office/drawing/2012/chart">
                    <c:ext xmlns:c15="http://schemas.microsoft.com/office/drawing/2012/chart" uri="{CE6537A1-D6FC-4f65-9D91-7224C49458BB}"/>
                  </c:extLst>
                </c:dLbls>
                <c:cat>
                  <c:strRef>
                    <c:extLst xmlns:c15="http://schemas.microsoft.com/office/drawing/2012/chart">
                      <c:ext xmlns:c15="http://schemas.microsoft.com/office/drawing/2012/chart" uri="{02D57815-91ED-43cb-92C2-25804820EDAC}">
                        <c15:formulaRef>
                          <c15:sqref>'Cartera Indexada'!$A$6:$A$11</c15:sqref>
                        </c15:formulaRef>
                      </c:ext>
                    </c:extLst>
                    <c:strCache>
                      <c:ptCount val="6"/>
                      <c:pt idx="0">
                        <c:v>Fidelity S&amp;P 500 Index Fund P-ACC-EUR</c:v>
                      </c:pt>
                      <c:pt idx="1">
                        <c:v>Vanguard European Stock Index Fund EUR Acc</c:v>
                      </c:pt>
                      <c:pt idx="2">
                        <c:v>iShares Emerging Markets Index Fund D Acc</c:v>
                      </c:pt>
                      <c:pt idx="3">
                        <c:v>iShares Pacific Index Fund D Acc</c:v>
                      </c:pt>
                      <c:pt idx="4">
                        <c:v>Vanguard Global Small-Cap Index Fund EUR Acc</c:v>
                      </c:pt>
                      <c:pt idx="5">
                        <c:v>Fidelity MSCI Japan Index Fund P-ACC-EUR</c:v>
                      </c:pt>
                    </c:strCache>
                  </c:strRef>
                </c:cat>
                <c:val>
                  <c:numRef>
                    <c:extLst xmlns:c15="http://schemas.microsoft.com/office/drawing/2012/chart">
                      <c:ext xmlns:c15="http://schemas.microsoft.com/office/drawing/2012/chart" uri="{02D57815-91ED-43cb-92C2-25804820EDAC}">
                        <c15:formulaRef>
                          <c15:sqref>'Cartera Indexada'!$R$6:$R$11</c15:sqref>
                        </c15:formulaRef>
                      </c:ext>
                    </c:extLst>
                    <c:numCache>
                      <c:formatCode>#,##0.00\ "€"</c:formatCode>
                      <c:ptCount val="6"/>
                      <c:pt idx="0">
                        <c:v>276.94133991011353</c:v>
                      </c:pt>
                      <c:pt idx="1">
                        <c:v>72.082260584704684</c:v>
                      </c:pt>
                      <c:pt idx="2">
                        <c:v>57.535875769878537</c:v>
                      </c:pt>
                      <c:pt idx="3">
                        <c:v>14.386408468222358</c:v>
                      </c:pt>
                      <c:pt idx="4">
                        <c:v>53.818728331245566</c:v>
                      </c:pt>
                      <c:pt idx="5">
                        <c:v>25.235386935835248</c:v>
                      </c:pt>
                    </c:numCache>
                  </c:numRef>
                </c:val>
                <c:extLst xmlns:c15="http://schemas.microsoft.com/office/drawing/2012/chart">
                  <c:ext xmlns:c16="http://schemas.microsoft.com/office/drawing/2014/chart" uri="{C3380CC4-5D6E-409C-BE32-E72D297353CC}">
                    <c16:uniqueId val="{000000C2-6AEB-4381-8093-40D8F14E0F4C}"/>
                  </c:ext>
                </c:extLst>
              </c15:ser>
            </c15:filteredPieSeries>
            <c15:filteredPieSeries>
              <c15:ser>
                <c:idx val="15"/>
                <c:order val="15"/>
                <c:tx>
                  <c:strRef>
                    <c:extLst xmlns:c15="http://schemas.microsoft.com/office/drawing/2012/chart">
                      <c:ext xmlns:c15="http://schemas.microsoft.com/office/drawing/2012/chart" uri="{02D57815-91ED-43cb-92C2-25804820EDAC}">
                        <c15:formulaRef>
                          <c15:sqref>'Cartera Indexada'!$S$5</c15:sqref>
                        </c15:formulaRef>
                      </c:ext>
                    </c:extLst>
                    <c:strCache>
                      <c:ptCount val="1"/>
                      <c:pt idx="0">
                        <c:v>Valor Tras Compra</c:v>
                      </c:pt>
                    </c:strCache>
                  </c:strRef>
                </c:tx>
                <c:dPt>
                  <c:idx val="0"/>
                  <c:bubble3D val="0"/>
                  <c:spPr>
                    <a:solidFill>
                      <a:schemeClr val="accent1"/>
                    </a:solidFill>
                    <a:ln>
                      <a:noFill/>
                    </a:ln>
                    <a:effectLst>
                      <a:outerShdw blurRad="317500" algn="ctr" rotWithShape="0">
                        <a:prstClr val="black">
                          <a:alpha val="25000"/>
                        </a:prstClr>
                      </a:outerShdw>
                    </a:effectLst>
                  </c:spPr>
                  <c:extLst xmlns:c15="http://schemas.microsoft.com/office/drawing/2012/chart">
                    <c:ext xmlns:c16="http://schemas.microsoft.com/office/drawing/2014/chart" uri="{C3380CC4-5D6E-409C-BE32-E72D297353CC}">
                      <c16:uniqueId val="{000000C4-6AEB-4381-8093-40D8F14E0F4C}"/>
                    </c:ext>
                  </c:extLst>
                </c:dPt>
                <c:dPt>
                  <c:idx val="1"/>
                  <c:bubble3D val="0"/>
                  <c:spPr>
                    <a:solidFill>
                      <a:schemeClr val="accent2"/>
                    </a:solidFill>
                    <a:ln>
                      <a:noFill/>
                    </a:ln>
                    <a:effectLst>
                      <a:outerShdw blurRad="317500" algn="ctr" rotWithShape="0">
                        <a:prstClr val="black">
                          <a:alpha val="25000"/>
                        </a:prstClr>
                      </a:outerShdw>
                    </a:effectLst>
                  </c:spPr>
                  <c:extLst xmlns:c15="http://schemas.microsoft.com/office/drawing/2012/chart">
                    <c:ext xmlns:c16="http://schemas.microsoft.com/office/drawing/2014/chart" uri="{C3380CC4-5D6E-409C-BE32-E72D297353CC}">
                      <c16:uniqueId val="{000000C6-6AEB-4381-8093-40D8F14E0F4C}"/>
                    </c:ext>
                  </c:extLst>
                </c:dPt>
                <c:dPt>
                  <c:idx val="2"/>
                  <c:bubble3D val="0"/>
                  <c:spPr>
                    <a:solidFill>
                      <a:schemeClr val="accent3"/>
                    </a:solidFill>
                    <a:ln>
                      <a:noFill/>
                    </a:ln>
                    <a:effectLst>
                      <a:outerShdw blurRad="317500" algn="ctr" rotWithShape="0">
                        <a:prstClr val="black">
                          <a:alpha val="25000"/>
                        </a:prstClr>
                      </a:outerShdw>
                    </a:effectLst>
                  </c:spPr>
                  <c:extLst xmlns:c15="http://schemas.microsoft.com/office/drawing/2012/chart">
                    <c:ext xmlns:c16="http://schemas.microsoft.com/office/drawing/2014/chart" uri="{C3380CC4-5D6E-409C-BE32-E72D297353CC}">
                      <c16:uniqueId val="{000000C8-6AEB-4381-8093-40D8F14E0F4C}"/>
                    </c:ext>
                  </c:extLst>
                </c:dPt>
                <c:dPt>
                  <c:idx val="3"/>
                  <c:bubble3D val="0"/>
                  <c:spPr>
                    <a:solidFill>
                      <a:schemeClr val="accent4"/>
                    </a:solidFill>
                    <a:ln>
                      <a:noFill/>
                    </a:ln>
                    <a:effectLst>
                      <a:outerShdw blurRad="317500" algn="ctr" rotWithShape="0">
                        <a:prstClr val="black">
                          <a:alpha val="25000"/>
                        </a:prstClr>
                      </a:outerShdw>
                    </a:effectLst>
                  </c:spPr>
                  <c:extLst xmlns:c15="http://schemas.microsoft.com/office/drawing/2012/chart">
                    <c:ext xmlns:c16="http://schemas.microsoft.com/office/drawing/2014/chart" uri="{C3380CC4-5D6E-409C-BE32-E72D297353CC}">
                      <c16:uniqueId val="{000000CA-6AEB-4381-8093-40D8F14E0F4C}"/>
                    </c:ext>
                  </c:extLst>
                </c:dPt>
                <c:dPt>
                  <c:idx val="4"/>
                  <c:bubble3D val="0"/>
                  <c:spPr>
                    <a:solidFill>
                      <a:schemeClr val="accent5"/>
                    </a:solidFill>
                    <a:ln>
                      <a:noFill/>
                    </a:ln>
                    <a:effectLst>
                      <a:outerShdw blurRad="317500" algn="ctr" rotWithShape="0">
                        <a:prstClr val="black">
                          <a:alpha val="25000"/>
                        </a:prstClr>
                      </a:outerShdw>
                    </a:effectLst>
                  </c:spPr>
                  <c:extLst xmlns:c15="http://schemas.microsoft.com/office/drawing/2012/chart">
                    <c:ext xmlns:c16="http://schemas.microsoft.com/office/drawing/2014/chart" uri="{C3380CC4-5D6E-409C-BE32-E72D297353CC}">
                      <c16:uniqueId val="{000000CC-6AEB-4381-8093-40D8F14E0F4C}"/>
                    </c:ext>
                  </c:extLst>
                </c:dPt>
                <c:dPt>
                  <c:idx val="5"/>
                  <c:bubble3D val="0"/>
                  <c:spPr>
                    <a:solidFill>
                      <a:schemeClr val="accent6"/>
                    </a:solidFill>
                    <a:ln>
                      <a:noFill/>
                    </a:ln>
                    <a:effectLst>
                      <a:outerShdw blurRad="317500" algn="ctr" rotWithShape="0">
                        <a:prstClr val="black">
                          <a:alpha val="25000"/>
                        </a:prstClr>
                      </a:outerShdw>
                    </a:effectLst>
                  </c:spPr>
                  <c:extLst xmlns:c15="http://schemas.microsoft.com/office/drawing/2012/chart">
                    <c:ext xmlns:c16="http://schemas.microsoft.com/office/drawing/2014/chart" uri="{C3380CC4-5D6E-409C-BE32-E72D297353CC}">
                      <c16:uniqueId val="{000000CE-6AEB-4381-8093-40D8F14E0F4C}"/>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s-ES"/>
                    </a:p>
                  </c:txPr>
                  <c:dLblPos val="inEnd"/>
                  <c:showLegendKey val="0"/>
                  <c:showVal val="0"/>
                  <c:showCatName val="0"/>
                  <c:showSerName val="0"/>
                  <c:showPercent val="1"/>
                  <c:showBubbleSize val="0"/>
                  <c:showLeaderLines val="1"/>
                  <c:leaderLines>
                    <c:spPr>
                      <a:ln w="9525" cap="flat" cmpd="sng" algn="ctr">
                        <a:solidFill>
                          <a:schemeClr val="dk1">
                            <a:lumMod val="35000"/>
                            <a:lumOff val="65000"/>
                          </a:schemeClr>
                        </a:solidFill>
                        <a:round/>
                      </a:ln>
                      <a:effectLst/>
                    </c:spPr>
                  </c:leaderLines>
                  <c:extLst xmlns:c15="http://schemas.microsoft.com/office/drawing/2012/chart">
                    <c:ext xmlns:c15="http://schemas.microsoft.com/office/drawing/2012/chart" uri="{CE6537A1-D6FC-4f65-9D91-7224C49458BB}"/>
                  </c:extLst>
                </c:dLbls>
                <c:cat>
                  <c:strRef>
                    <c:extLst xmlns:c15="http://schemas.microsoft.com/office/drawing/2012/chart">
                      <c:ext xmlns:c15="http://schemas.microsoft.com/office/drawing/2012/chart" uri="{02D57815-91ED-43cb-92C2-25804820EDAC}">
                        <c15:formulaRef>
                          <c15:sqref>'Cartera Indexada'!$A$6:$A$11</c15:sqref>
                        </c15:formulaRef>
                      </c:ext>
                    </c:extLst>
                    <c:strCache>
                      <c:ptCount val="6"/>
                      <c:pt idx="0">
                        <c:v>Fidelity S&amp;P 500 Index Fund P-ACC-EUR</c:v>
                      </c:pt>
                      <c:pt idx="1">
                        <c:v>Vanguard European Stock Index Fund EUR Acc</c:v>
                      </c:pt>
                      <c:pt idx="2">
                        <c:v>iShares Emerging Markets Index Fund D Acc</c:v>
                      </c:pt>
                      <c:pt idx="3">
                        <c:v>iShares Pacific Index Fund D Acc</c:v>
                      </c:pt>
                      <c:pt idx="4">
                        <c:v>Vanguard Global Small-Cap Index Fund EUR Acc</c:v>
                      </c:pt>
                      <c:pt idx="5">
                        <c:v>Fidelity MSCI Japan Index Fund P-ACC-EUR</c:v>
                      </c:pt>
                    </c:strCache>
                  </c:strRef>
                </c:cat>
                <c:val>
                  <c:numRef>
                    <c:extLst xmlns:c15="http://schemas.microsoft.com/office/drawing/2012/chart">
                      <c:ext xmlns:c15="http://schemas.microsoft.com/office/drawing/2012/chart" uri="{02D57815-91ED-43cb-92C2-25804820EDAC}">
                        <c15:formulaRef>
                          <c15:sqref>'Cartera Indexada'!$S$6:$S$11</c15:sqref>
                        </c15:formulaRef>
                      </c:ext>
                    </c:extLst>
                    <c:numCache>
                      <c:formatCode>"€"#,##0.00_);[Red]\("€"#,##0.00\)</c:formatCode>
                      <c:ptCount val="6"/>
                      <c:pt idx="0">
                        <c:v>576.63244954725542</c:v>
                      </c:pt>
                      <c:pt idx="1">
                        <c:v>150.33153933189169</c:v>
                      </c:pt>
                      <c:pt idx="2">
                        <c:v>112.00868218832062</c:v>
                      </c:pt>
                      <c:pt idx="3">
                        <c:v>29.981448620632989</c:v>
                      </c:pt>
                      <c:pt idx="4">
                        <c:v>113.79537478875595</c:v>
                      </c:pt>
                      <c:pt idx="5">
                        <c:v>52.100105252821237</c:v>
                      </c:pt>
                    </c:numCache>
                  </c:numRef>
                </c:val>
                <c:extLst xmlns:c15="http://schemas.microsoft.com/office/drawing/2012/chart">
                  <c:ext xmlns:c16="http://schemas.microsoft.com/office/drawing/2014/chart" uri="{C3380CC4-5D6E-409C-BE32-E72D297353CC}">
                    <c16:uniqueId val="{000000CF-6AEB-4381-8093-40D8F14E0F4C}"/>
                  </c:ext>
                </c:extLst>
              </c15:ser>
            </c15:filteredPieSeries>
            <c15:filteredPieSeries>
              <c15:ser>
                <c:idx val="16"/>
                <c:order val="16"/>
                <c:tx>
                  <c:strRef>
                    <c:extLst xmlns:c15="http://schemas.microsoft.com/office/drawing/2012/chart">
                      <c:ext xmlns:c15="http://schemas.microsoft.com/office/drawing/2012/chart" uri="{02D57815-91ED-43cb-92C2-25804820EDAC}">
                        <c15:formulaRef>
                          <c15:sqref>'Cartera Indexada'!$T$5</c15:sqref>
                        </c15:formulaRef>
                      </c:ext>
                    </c:extLst>
                    <c:strCache>
                      <c:ptCount val="1"/>
                      <c:pt idx="0">
                        <c:v>Peso Tras Compra</c:v>
                      </c:pt>
                    </c:strCache>
                  </c:strRef>
                </c:tx>
                <c:dPt>
                  <c:idx val="0"/>
                  <c:bubble3D val="0"/>
                  <c:spPr>
                    <a:solidFill>
                      <a:schemeClr val="accent1"/>
                    </a:solidFill>
                    <a:ln>
                      <a:noFill/>
                    </a:ln>
                    <a:effectLst>
                      <a:outerShdw blurRad="317500" algn="ctr" rotWithShape="0">
                        <a:prstClr val="black">
                          <a:alpha val="25000"/>
                        </a:prstClr>
                      </a:outerShdw>
                    </a:effectLst>
                  </c:spPr>
                  <c:extLst xmlns:c15="http://schemas.microsoft.com/office/drawing/2012/chart">
                    <c:ext xmlns:c16="http://schemas.microsoft.com/office/drawing/2014/chart" uri="{C3380CC4-5D6E-409C-BE32-E72D297353CC}">
                      <c16:uniqueId val="{000000D1-6AEB-4381-8093-40D8F14E0F4C}"/>
                    </c:ext>
                  </c:extLst>
                </c:dPt>
                <c:dPt>
                  <c:idx val="1"/>
                  <c:bubble3D val="0"/>
                  <c:spPr>
                    <a:solidFill>
                      <a:schemeClr val="accent2"/>
                    </a:solidFill>
                    <a:ln>
                      <a:noFill/>
                    </a:ln>
                    <a:effectLst>
                      <a:outerShdw blurRad="317500" algn="ctr" rotWithShape="0">
                        <a:prstClr val="black">
                          <a:alpha val="25000"/>
                        </a:prstClr>
                      </a:outerShdw>
                    </a:effectLst>
                  </c:spPr>
                  <c:extLst xmlns:c15="http://schemas.microsoft.com/office/drawing/2012/chart">
                    <c:ext xmlns:c16="http://schemas.microsoft.com/office/drawing/2014/chart" uri="{C3380CC4-5D6E-409C-BE32-E72D297353CC}">
                      <c16:uniqueId val="{000000D3-6AEB-4381-8093-40D8F14E0F4C}"/>
                    </c:ext>
                  </c:extLst>
                </c:dPt>
                <c:dPt>
                  <c:idx val="2"/>
                  <c:bubble3D val="0"/>
                  <c:spPr>
                    <a:solidFill>
                      <a:schemeClr val="accent3"/>
                    </a:solidFill>
                    <a:ln>
                      <a:noFill/>
                    </a:ln>
                    <a:effectLst>
                      <a:outerShdw blurRad="317500" algn="ctr" rotWithShape="0">
                        <a:prstClr val="black">
                          <a:alpha val="25000"/>
                        </a:prstClr>
                      </a:outerShdw>
                    </a:effectLst>
                  </c:spPr>
                  <c:extLst xmlns:c15="http://schemas.microsoft.com/office/drawing/2012/chart">
                    <c:ext xmlns:c16="http://schemas.microsoft.com/office/drawing/2014/chart" uri="{C3380CC4-5D6E-409C-BE32-E72D297353CC}">
                      <c16:uniqueId val="{000000D5-6AEB-4381-8093-40D8F14E0F4C}"/>
                    </c:ext>
                  </c:extLst>
                </c:dPt>
                <c:dPt>
                  <c:idx val="3"/>
                  <c:bubble3D val="0"/>
                  <c:spPr>
                    <a:solidFill>
                      <a:schemeClr val="accent4"/>
                    </a:solidFill>
                    <a:ln>
                      <a:noFill/>
                    </a:ln>
                    <a:effectLst>
                      <a:outerShdw blurRad="317500" algn="ctr" rotWithShape="0">
                        <a:prstClr val="black">
                          <a:alpha val="25000"/>
                        </a:prstClr>
                      </a:outerShdw>
                    </a:effectLst>
                  </c:spPr>
                  <c:extLst xmlns:c15="http://schemas.microsoft.com/office/drawing/2012/chart">
                    <c:ext xmlns:c16="http://schemas.microsoft.com/office/drawing/2014/chart" uri="{C3380CC4-5D6E-409C-BE32-E72D297353CC}">
                      <c16:uniqueId val="{000000D7-6AEB-4381-8093-40D8F14E0F4C}"/>
                    </c:ext>
                  </c:extLst>
                </c:dPt>
                <c:dPt>
                  <c:idx val="4"/>
                  <c:bubble3D val="0"/>
                  <c:spPr>
                    <a:solidFill>
                      <a:schemeClr val="accent5"/>
                    </a:solidFill>
                    <a:ln>
                      <a:noFill/>
                    </a:ln>
                    <a:effectLst>
                      <a:outerShdw blurRad="317500" algn="ctr" rotWithShape="0">
                        <a:prstClr val="black">
                          <a:alpha val="25000"/>
                        </a:prstClr>
                      </a:outerShdw>
                    </a:effectLst>
                  </c:spPr>
                  <c:extLst xmlns:c15="http://schemas.microsoft.com/office/drawing/2012/chart">
                    <c:ext xmlns:c16="http://schemas.microsoft.com/office/drawing/2014/chart" uri="{C3380CC4-5D6E-409C-BE32-E72D297353CC}">
                      <c16:uniqueId val="{000000D9-6AEB-4381-8093-40D8F14E0F4C}"/>
                    </c:ext>
                  </c:extLst>
                </c:dPt>
                <c:dPt>
                  <c:idx val="5"/>
                  <c:bubble3D val="0"/>
                  <c:spPr>
                    <a:solidFill>
                      <a:schemeClr val="accent6"/>
                    </a:solidFill>
                    <a:ln>
                      <a:noFill/>
                    </a:ln>
                    <a:effectLst>
                      <a:outerShdw blurRad="317500" algn="ctr" rotWithShape="0">
                        <a:prstClr val="black">
                          <a:alpha val="25000"/>
                        </a:prstClr>
                      </a:outerShdw>
                    </a:effectLst>
                  </c:spPr>
                  <c:extLst xmlns:c15="http://schemas.microsoft.com/office/drawing/2012/chart">
                    <c:ext xmlns:c16="http://schemas.microsoft.com/office/drawing/2014/chart" uri="{C3380CC4-5D6E-409C-BE32-E72D297353CC}">
                      <c16:uniqueId val="{000000DB-6AEB-4381-8093-40D8F14E0F4C}"/>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s-ES"/>
                    </a:p>
                  </c:txPr>
                  <c:dLblPos val="inEnd"/>
                  <c:showLegendKey val="0"/>
                  <c:showVal val="0"/>
                  <c:showCatName val="0"/>
                  <c:showSerName val="0"/>
                  <c:showPercent val="1"/>
                  <c:showBubbleSize val="0"/>
                  <c:showLeaderLines val="1"/>
                  <c:leaderLines>
                    <c:spPr>
                      <a:ln w="9525" cap="flat" cmpd="sng" algn="ctr">
                        <a:solidFill>
                          <a:schemeClr val="dk1">
                            <a:lumMod val="35000"/>
                            <a:lumOff val="65000"/>
                          </a:schemeClr>
                        </a:solidFill>
                        <a:round/>
                      </a:ln>
                      <a:effectLst/>
                    </c:spPr>
                  </c:leaderLines>
                  <c:extLst xmlns:c15="http://schemas.microsoft.com/office/drawing/2012/chart">
                    <c:ext xmlns:c15="http://schemas.microsoft.com/office/drawing/2012/chart" uri="{CE6537A1-D6FC-4f65-9D91-7224C49458BB}"/>
                  </c:extLst>
                </c:dLbls>
                <c:cat>
                  <c:strRef>
                    <c:extLst xmlns:c15="http://schemas.microsoft.com/office/drawing/2012/chart">
                      <c:ext xmlns:c15="http://schemas.microsoft.com/office/drawing/2012/chart" uri="{02D57815-91ED-43cb-92C2-25804820EDAC}">
                        <c15:formulaRef>
                          <c15:sqref>'Cartera Indexada'!$A$6:$A$11</c15:sqref>
                        </c15:formulaRef>
                      </c:ext>
                    </c:extLst>
                    <c:strCache>
                      <c:ptCount val="6"/>
                      <c:pt idx="0">
                        <c:v>Fidelity S&amp;P 500 Index Fund P-ACC-EUR</c:v>
                      </c:pt>
                      <c:pt idx="1">
                        <c:v>Vanguard European Stock Index Fund EUR Acc</c:v>
                      </c:pt>
                      <c:pt idx="2">
                        <c:v>iShares Emerging Markets Index Fund D Acc</c:v>
                      </c:pt>
                      <c:pt idx="3">
                        <c:v>iShares Pacific Index Fund D Acc</c:v>
                      </c:pt>
                      <c:pt idx="4">
                        <c:v>Vanguard Global Small-Cap Index Fund EUR Acc</c:v>
                      </c:pt>
                      <c:pt idx="5">
                        <c:v>Fidelity MSCI Japan Index Fund P-ACC-EUR</c:v>
                      </c:pt>
                    </c:strCache>
                  </c:strRef>
                </c:cat>
                <c:val>
                  <c:numRef>
                    <c:extLst xmlns:c15="http://schemas.microsoft.com/office/drawing/2012/chart">
                      <c:ext xmlns:c15="http://schemas.microsoft.com/office/drawing/2012/chart" uri="{02D57815-91ED-43cb-92C2-25804820EDAC}">
                        <c15:formulaRef>
                          <c15:sqref>'Cartera Indexada'!$T$6:$T$11</c15:sqref>
                        </c15:formulaRef>
                      </c:ext>
                    </c:extLst>
                    <c:numCache>
                      <c:formatCode>0.00%</c:formatCode>
                      <c:ptCount val="6"/>
                      <c:pt idx="0">
                        <c:v>0.55721377260800276</c:v>
                      </c:pt>
                      <c:pt idx="1">
                        <c:v>0.14526897374377987</c:v>
                      </c:pt>
                      <c:pt idx="2">
                        <c:v>0.10823667730806426</c:v>
                      </c:pt>
                      <c:pt idx="3">
                        <c:v>2.8971793223348304E-2</c:v>
                      </c:pt>
                      <c:pt idx="4">
                        <c:v>0.10996320124052947</c:v>
                      </c:pt>
                      <c:pt idx="5">
                        <c:v>5.0345581876275317E-2</c:v>
                      </c:pt>
                    </c:numCache>
                  </c:numRef>
                </c:val>
                <c:extLst xmlns:c15="http://schemas.microsoft.com/office/drawing/2012/chart">
                  <c:ext xmlns:c16="http://schemas.microsoft.com/office/drawing/2014/chart" uri="{C3380CC4-5D6E-409C-BE32-E72D297353CC}">
                    <c16:uniqueId val="{000000DC-6AEB-4381-8093-40D8F14E0F4C}"/>
                  </c:ext>
                </c:extLst>
              </c15:ser>
            </c15:filteredPieSeries>
          </c:ext>
        </c:extLst>
      </c:pieChart>
      <c:spPr>
        <a:noFill/>
        <a:ln>
          <a:noFill/>
        </a:ln>
        <a:effectLst/>
      </c:spPr>
    </c:plotArea>
    <c:legend>
      <c:legendPos val="r"/>
      <c:layout>
        <c:manualLayout>
          <c:xMode val="edge"/>
          <c:yMode val="edge"/>
          <c:x val="0.61835325868994484"/>
          <c:y val="0.22746352306726225"/>
          <c:w val="0.35205203993143652"/>
          <c:h val="0.6234462723627342"/>
        </c:manualLayout>
      </c:layout>
      <c:overlay val="0"/>
      <c:spPr>
        <a:solidFill>
          <a:schemeClr val="lt1">
            <a:alpha val="78000"/>
          </a:schemeClr>
        </a:solid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s-E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pattFill prst="dkDnDiag">
      <a:fgClr>
        <a:schemeClr val="lt1">
          <a:lumMod val="95000"/>
        </a:schemeClr>
      </a:fgClr>
      <a:bgClr>
        <a:schemeClr val="lt1"/>
      </a:bgClr>
    </a:pattFill>
    <a:ln w="9525" cap="flat" cmpd="sng" algn="ctr">
      <a:solidFill>
        <a:schemeClr val="dk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6">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defRPr sz="900" kern="1200" cap="none" spc="0" normalizeH="0" baseline="0"/>
  </cs:categoryAxis>
  <cs:chartArea>
    <cs:lnRef idx="0"/>
    <cs:fillRef idx="0"/>
    <cs:effectRef idx="0"/>
    <cs:fontRef idx="minor">
      <a:schemeClr val="dk1"/>
    </cs:fontRef>
    <cs:spPr>
      <a:pattFill prst="dkDnDiag">
        <a:fgClr>
          <a:schemeClr val="lt1"/>
        </a:fgClr>
        <a:bgClr>
          <a:schemeClr val="dk1">
            <a:lumMod val="10000"/>
            <a:lumOff val="90000"/>
          </a:schemeClr>
        </a:bgClr>
      </a:patt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alpha val="75000"/>
        </a:schemeClr>
      </a:solidFill>
      <a:ln w="9525">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gradFill>
        <a:gsLst>
          <a:gs pos="100000">
            <a:schemeClr val="phClr">
              <a:lumMod val="60000"/>
              <a:lumOff val="40000"/>
            </a:schemeClr>
          </a:gs>
          <a:gs pos="0">
            <a:schemeClr val="phClr"/>
          </a:gs>
        </a:gsLst>
        <a:lin ang="5400000" scaled="0"/>
      </a:gradFill>
      <a:ln w="19050">
        <a:solidFill>
          <a:schemeClr val="lt1"/>
        </a:solidFill>
      </a:ln>
    </cs:spPr>
  </cs:dataPoint>
  <cs:dataPoint3D>
    <cs:lnRef idx="0"/>
    <cs:fillRef idx="0">
      <cs:styleClr val="auto"/>
    </cs:fillRef>
    <cs:effectRef idx="0"/>
    <cs:fontRef idx="minor">
      <a:schemeClr val="tx1"/>
    </cs:fontRef>
    <cs:spPr>
      <a:gradFill>
        <a:gsLst>
          <a:gs pos="100000">
            <a:schemeClr val="phClr">
              <a:lumMod val="60000"/>
              <a:lumOff val="40000"/>
            </a:schemeClr>
          </a:gs>
          <a:gs pos="0">
            <a:schemeClr val="phClr"/>
          </a:gs>
        </a:gsLst>
        <a:lin ang="5400000" scaled="0"/>
      </a:gradFill>
      <a:ln w="50800">
        <a:solidFill>
          <a:schemeClr val="lt1"/>
        </a:solidFill>
      </a:ln>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lt1"/>
      </a:solidFill>
      <a:ln w="15875">
        <a:solidFill>
          <a:schemeClr val="ph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50000"/>
            <a:lumOff val="50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spPr>
      <a:solidFill>
        <a:schemeClr val="lt1">
          <a:alpha val="50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ajor">
      <a:schemeClr val="dk1">
        <a:lumMod val="50000"/>
        <a:lumOff val="50000"/>
      </a:schemeClr>
    </cs:fontRef>
    <cs:defRPr sz="1600" b="1" kern="1200" spc="0" normalizeH="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50000"/>
            <a:lumOff val="50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56">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defRPr sz="900" kern="1200" cap="none" spc="0" normalizeH="0" baseline="0"/>
  </cs:categoryAxis>
  <cs:chartArea>
    <cs:lnRef idx="0"/>
    <cs:fillRef idx="0"/>
    <cs:effectRef idx="0"/>
    <cs:fontRef idx="minor">
      <a:schemeClr val="dk1"/>
    </cs:fontRef>
    <cs:spPr>
      <a:pattFill prst="dkDnDiag">
        <a:fgClr>
          <a:schemeClr val="lt1"/>
        </a:fgClr>
        <a:bgClr>
          <a:schemeClr val="dk1">
            <a:lumMod val="10000"/>
            <a:lumOff val="90000"/>
          </a:schemeClr>
        </a:bgClr>
      </a:patt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alpha val="75000"/>
        </a:schemeClr>
      </a:solidFill>
      <a:ln w="9525">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gradFill>
        <a:gsLst>
          <a:gs pos="100000">
            <a:schemeClr val="phClr">
              <a:lumMod val="60000"/>
              <a:lumOff val="40000"/>
            </a:schemeClr>
          </a:gs>
          <a:gs pos="0">
            <a:schemeClr val="phClr"/>
          </a:gs>
        </a:gsLst>
        <a:lin ang="5400000" scaled="0"/>
      </a:gradFill>
      <a:ln w="19050">
        <a:solidFill>
          <a:schemeClr val="lt1"/>
        </a:solidFill>
      </a:ln>
    </cs:spPr>
  </cs:dataPoint>
  <cs:dataPoint3D>
    <cs:lnRef idx="0"/>
    <cs:fillRef idx="0">
      <cs:styleClr val="auto"/>
    </cs:fillRef>
    <cs:effectRef idx="0"/>
    <cs:fontRef idx="minor">
      <a:schemeClr val="tx1"/>
    </cs:fontRef>
    <cs:spPr>
      <a:gradFill>
        <a:gsLst>
          <a:gs pos="100000">
            <a:schemeClr val="phClr">
              <a:lumMod val="60000"/>
              <a:lumOff val="40000"/>
            </a:schemeClr>
          </a:gs>
          <a:gs pos="0">
            <a:schemeClr val="phClr"/>
          </a:gs>
        </a:gsLst>
        <a:lin ang="5400000" scaled="0"/>
      </a:gradFill>
      <a:ln w="50800">
        <a:solidFill>
          <a:schemeClr val="lt1"/>
        </a:solidFill>
      </a:ln>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lt1"/>
      </a:solidFill>
      <a:ln w="15875">
        <a:solidFill>
          <a:schemeClr val="ph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50000"/>
            <a:lumOff val="50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spPr>
      <a:solidFill>
        <a:schemeClr val="lt1">
          <a:alpha val="50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ajor">
      <a:schemeClr val="dk1">
        <a:lumMod val="50000"/>
        <a:lumOff val="50000"/>
      </a:schemeClr>
    </cs:fontRef>
    <cs:defRPr sz="1600" b="1" kern="1200" spc="0" normalizeH="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50000"/>
            <a:lumOff val="50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61">
  <cs:axisTitle>
    <cs:lnRef idx="0"/>
    <cs:fillRef idx="0"/>
    <cs:effectRef idx="0"/>
    <cs:fontRef idx="minor">
      <a:schemeClr val="dk1">
        <a:lumMod val="65000"/>
        <a:lumOff val="35000"/>
      </a:schemeClr>
    </cs:fontRef>
    <cs:defRPr sz="900" kern="1200"/>
  </cs:axisTitle>
  <cs:categoryAxis>
    <cs:lnRef idx="0"/>
    <cs:fillRef idx="0"/>
    <cs:effectRef idx="0"/>
    <cs:fontRef idx="minor">
      <a:schemeClr val="dk1">
        <a:lumMod val="65000"/>
        <a:lumOff val="35000"/>
      </a:schemeClr>
    </cs:fontRef>
    <cs:defRPr sz="900" kern="1200"/>
  </cs:categoryAxis>
  <cs:chartArea>
    <cs:lnRef idx="0"/>
    <cs:fillRef idx="0"/>
    <cs:effectRef idx="0"/>
    <cs:fontRef idx="minor">
      <a:schemeClr val="dk1"/>
    </cs:fontRef>
    <cs:spPr>
      <a:pattFill prst="dkDnDiag">
        <a:fgClr>
          <a:schemeClr val="lt1">
            <a:lumMod val="95000"/>
          </a:schemeClr>
        </a:fgClr>
        <a:bgClr>
          <a:schemeClr val="lt1"/>
        </a:bgClr>
      </a:pattFill>
      <a:ln w="9525" cap="flat" cmpd="sng" algn="ctr">
        <a:solidFill>
          <a:schemeClr val="dk1">
            <a:lumMod val="15000"/>
            <a:lumOff val="8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dk1">
        <a:lumMod val="65000"/>
        <a:lumOff val="35000"/>
      </a:schemeClr>
    </cs:fontRef>
    <cs:spPr>
      <a:solidFill>
        <a:schemeClr val="lt1">
          <a:alpha val="75000"/>
        </a:schemeClr>
      </a:solidFill>
      <a:ln w="9525">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317500" algn="ctr" rotWithShape="0">
          <a:prstClr val="black">
            <a:alpha val="25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20000"/>
          </a:prstClr>
        </a:outerShdw>
      </a:effectLst>
      <a:scene3d>
        <a:camera prst="orthographicFront"/>
        <a:lightRig rig="threePt" dir="t"/>
      </a:scene3d>
      <a:sp3d prstMaterial="matte"/>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noFill/>
      <a:ln w="9525" cap="flat" cmpd="sng" algn="ctr">
        <a:solidFill>
          <a:schemeClr val="dk1">
            <a:lumMod val="15000"/>
            <a:lumOff val="85000"/>
          </a:schemeClr>
        </a:solidFill>
        <a:round/>
      </a:ln>
    </cs:spPr>
    <cs:defRPr sz="9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65000"/>
            <a:lumOff val="35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65000"/>
            <a:lumOff val="35000"/>
          </a:schemeClr>
        </a:solidFill>
        <a:round/>
      </a:ln>
    </cs:spPr>
  </cs:errorBar>
  <cs:floor>
    <cs:lnRef idx="0"/>
    <cs:fillRef idx="0"/>
    <cs:effectRef idx="0"/>
    <cs:fontRef idx="minor">
      <a:schemeClr val="dk1"/>
    </cs:fontRef>
    <cs:spPr>
      <a:noFill/>
      <a:ln>
        <a:noFill/>
      </a:ln>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50000"/>
            <a:lumOff val="50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spPr>
      <a:solidFill>
        <a:schemeClr val="lt1">
          <a:alpha val="78000"/>
        </a:schemeClr>
      </a:solidFill>
    </cs:spPr>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inor">
      <a:schemeClr val="dk1">
        <a:lumMod val="65000"/>
        <a:lumOff val="35000"/>
      </a:schemeClr>
    </cs:fontRef>
    <cs:defRPr sz="1800" b="1" kern="120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65000"/>
            <a:lumOff val="35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61">
  <cs:axisTitle>
    <cs:lnRef idx="0"/>
    <cs:fillRef idx="0"/>
    <cs:effectRef idx="0"/>
    <cs:fontRef idx="minor">
      <a:schemeClr val="dk1">
        <a:lumMod val="65000"/>
        <a:lumOff val="35000"/>
      </a:schemeClr>
    </cs:fontRef>
    <cs:defRPr sz="900" kern="1200"/>
  </cs:axisTitle>
  <cs:categoryAxis>
    <cs:lnRef idx="0"/>
    <cs:fillRef idx="0"/>
    <cs:effectRef idx="0"/>
    <cs:fontRef idx="minor">
      <a:schemeClr val="dk1">
        <a:lumMod val="65000"/>
        <a:lumOff val="35000"/>
      </a:schemeClr>
    </cs:fontRef>
    <cs:defRPr sz="900" kern="1200"/>
  </cs:categoryAxis>
  <cs:chartArea>
    <cs:lnRef idx="0"/>
    <cs:fillRef idx="0"/>
    <cs:effectRef idx="0"/>
    <cs:fontRef idx="minor">
      <a:schemeClr val="dk1"/>
    </cs:fontRef>
    <cs:spPr>
      <a:pattFill prst="dkDnDiag">
        <a:fgClr>
          <a:schemeClr val="lt1">
            <a:lumMod val="95000"/>
          </a:schemeClr>
        </a:fgClr>
        <a:bgClr>
          <a:schemeClr val="lt1"/>
        </a:bgClr>
      </a:pattFill>
      <a:ln w="9525" cap="flat" cmpd="sng" algn="ctr">
        <a:solidFill>
          <a:schemeClr val="dk1">
            <a:lumMod val="15000"/>
            <a:lumOff val="8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dk1">
        <a:lumMod val="65000"/>
        <a:lumOff val="35000"/>
      </a:schemeClr>
    </cs:fontRef>
    <cs:spPr>
      <a:solidFill>
        <a:schemeClr val="lt1">
          <a:alpha val="75000"/>
        </a:schemeClr>
      </a:solidFill>
      <a:ln w="9525">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317500" algn="ctr" rotWithShape="0">
          <a:prstClr val="black">
            <a:alpha val="25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20000"/>
          </a:prstClr>
        </a:outerShdw>
      </a:effectLst>
      <a:scene3d>
        <a:camera prst="orthographicFront"/>
        <a:lightRig rig="threePt" dir="t"/>
      </a:scene3d>
      <a:sp3d prstMaterial="matte"/>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noFill/>
      <a:ln w="9525" cap="flat" cmpd="sng" algn="ctr">
        <a:solidFill>
          <a:schemeClr val="dk1">
            <a:lumMod val="15000"/>
            <a:lumOff val="85000"/>
          </a:schemeClr>
        </a:solidFill>
        <a:round/>
      </a:ln>
    </cs:spPr>
    <cs:defRPr sz="9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65000"/>
            <a:lumOff val="35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65000"/>
            <a:lumOff val="35000"/>
          </a:schemeClr>
        </a:solidFill>
        <a:round/>
      </a:ln>
    </cs:spPr>
  </cs:errorBar>
  <cs:floor>
    <cs:lnRef idx="0"/>
    <cs:fillRef idx="0"/>
    <cs:effectRef idx="0"/>
    <cs:fontRef idx="minor">
      <a:schemeClr val="dk1"/>
    </cs:fontRef>
    <cs:spPr>
      <a:noFill/>
      <a:ln>
        <a:noFill/>
      </a:ln>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50000"/>
            <a:lumOff val="50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spPr>
      <a:solidFill>
        <a:schemeClr val="lt1">
          <a:alpha val="78000"/>
        </a:schemeClr>
      </a:solidFill>
    </cs:spPr>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inor">
      <a:schemeClr val="dk1">
        <a:lumMod val="65000"/>
        <a:lumOff val="35000"/>
      </a:schemeClr>
    </cs:fontRef>
    <cs:defRPr sz="1800" b="1" kern="120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65000"/>
            <a:lumOff val="35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2" Type="http://schemas.openxmlformats.org/officeDocument/2006/relationships/chart" Target="../charts/chart4.xml"/><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12</xdr:col>
      <xdr:colOff>993572</xdr:colOff>
      <xdr:row>11</xdr:row>
      <xdr:rowOff>189963</xdr:rowOff>
    </xdr:from>
    <xdr:to>
      <xdr:col>19</xdr:col>
      <xdr:colOff>203342</xdr:colOff>
      <xdr:row>35</xdr:row>
      <xdr:rowOff>107022</xdr:rowOff>
    </xdr:to>
    <xdr:graphicFrame macro="">
      <xdr:nvGraphicFramePr>
        <xdr:cNvPr id="5" name="Gráfico 4">
          <a:extLst>
            <a:ext uri="{FF2B5EF4-FFF2-40B4-BE49-F238E27FC236}">
              <a16:creationId xmlns:a16="http://schemas.microsoft.com/office/drawing/2014/main" id="{B9A8676C-72A2-3EB9-540A-604887831B5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21405</xdr:colOff>
      <xdr:row>12</xdr:row>
      <xdr:rowOff>10703</xdr:rowOff>
    </xdr:from>
    <xdr:to>
      <xdr:col>11</xdr:col>
      <xdr:colOff>1104069</xdr:colOff>
      <xdr:row>35</xdr:row>
      <xdr:rowOff>120402</xdr:rowOff>
    </xdr:to>
    <xdr:graphicFrame macro="">
      <xdr:nvGraphicFramePr>
        <xdr:cNvPr id="3" name="Gráfico 2">
          <a:extLst>
            <a:ext uri="{FF2B5EF4-FFF2-40B4-BE49-F238E27FC236}">
              <a16:creationId xmlns:a16="http://schemas.microsoft.com/office/drawing/2014/main" id="{B0D6486E-7F8F-4CFD-B23C-51F15796274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11</xdr:col>
      <xdr:colOff>666749</xdr:colOff>
      <xdr:row>14</xdr:row>
      <xdr:rowOff>171450</xdr:rowOff>
    </xdr:from>
    <xdr:to>
      <xdr:col>18</xdr:col>
      <xdr:colOff>663133</xdr:colOff>
      <xdr:row>39</xdr:row>
      <xdr:rowOff>48228</xdr:rowOff>
    </xdr:to>
    <xdr:graphicFrame macro="">
      <xdr:nvGraphicFramePr>
        <xdr:cNvPr id="2" name="Gráfico 1">
          <a:extLst>
            <a:ext uri="{FF2B5EF4-FFF2-40B4-BE49-F238E27FC236}">
              <a16:creationId xmlns:a16="http://schemas.microsoft.com/office/drawing/2014/main" id="{23BFD49A-254E-44CD-B151-C8BD7517971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554620</xdr:colOff>
      <xdr:row>14</xdr:row>
      <xdr:rowOff>180855</xdr:rowOff>
    </xdr:from>
    <xdr:to>
      <xdr:col>10</xdr:col>
      <xdr:colOff>1407048</xdr:colOff>
      <xdr:row>39</xdr:row>
      <xdr:rowOff>57633</xdr:rowOff>
    </xdr:to>
    <xdr:graphicFrame macro="">
      <xdr:nvGraphicFramePr>
        <xdr:cNvPr id="3" name="Gráfico 2">
          <a:extLst>
            <a:ext uri="{FF2B5EF4-FFF2-40B4-BE49-F238E27FC236}">
              <a16:creationId xmlns:a16="http://schemas.microsoft.com/office/drawing/2014/main" id="{4FBFDA2F-1272-4B93-8B41-C52B2D1E7FC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28">
  <rv s="0">
    <v>https://www.bing.com/financeapi/forcetrigger?t=af5lim&amp;q=XFRA%3aBMW&amp;form=skydnc</v>
    <v>Learn more on Bing</v>
  </rv>
  <rv s="1">
    <v>es-ES</v>
    <v>af5lim</v>
    <v>268435456</v>
    <v>1</v>
    <v>Con tecnología de Refinitiv</v>
    <v>0</v>
    <v>1</v>
    <v>Bayerische Motoren Werke AG (XFRA:BMW)</v>
    <v>3</v>
    <v>4</v>
    <v>Finance</v>
    <v>5</v>
    <v>XFRA</v>
    <v>661399500</v>
    <v>1995</v>
    <v>76.7</v>
    <v>1.1990000000000001</v>
    <v>-0.02</v>
    <v>-2.6009999999999998E-4</v>
    <v>50579370000</v>
    <v>76.900000000000006</v>
    <v>Bayerische Motoren Werke Aktiengesellschaft es una empresa alemana que fabrica automóviles y motocicletas. Divide sus actividades en cuatro segmentos: Automóviles, Motocicletas, Servicios financieros y Otras entidades. El segmento de Automóviles desarrolla, fabrica, monta y vende coches y vehículos todoterrenos bajo la marca BMW, MINI and Rolls-Royce, así como piezas de repuestos y accesorios. El segmento de Motocicletas desarrolla, fabrica, monta y vende motocicletas, así como piezas de repuestos y accesorios. El segmento de Servicios financieros se centra en alquiler de coches, financiamiento de multimarcas, negocio de flotas, financiamiento de clientes minoristas y distribuidores, depósitos de clientes y seguros. El segmento de Otras entidades comprende otras empresas operativas, como BMW Services Ltd, BMW (UK) Investments Ltd, Bavaria Lloyd Reisebuero GmbH y MITEC Mikroelektronik Mikrotechnik Informatik.</v>
    <v>118909</v>
    <v>XFRA</v>
    <v>44764.836805555555</v>
    <v>Deutsche Boerse AG</v>
    <v>0</v>
    <v>77.239999999999995</v>
    <v>100.44</v>
    <v>76.599999999999994</v>
    <v>36.884999999999998</v>
    <v>EUR</v>
    <v>Bayerische Motoren Werke AG</v>
    <v>Bayerische Motoren Werke AG</v>
    <v>2.58</v>
    <v>76.599999999999994</v>
    <v>Automobiles &amp; Auto Parts</v>
    <v>Petuelring 130, MUENCHEN, BAYERN, 80788 DE</v>
    <v>BMW</v>
    <v>Acciones</v>
    <v>Bayerische Motoren Werke AG (XFRA:BMW)</v>
    <v>863</v>
    <v>1362530</v>
  </rv>
  <rv s="2">
    <v>1</v>
  </rv>
  <rv s="0">
    <v>https://www.bing.com/financeapi/forcetrigger?t=af7stc&amp;q=XFRA%3aMBG&amp;form=skydnc</v>
    <v>Learn more on Bing</v>
  </rv>
  <rv s="1">
    <v>es-ES</v>
    <v>af7stc</v>
    <v>268435456</v>
    <v>1</v>
    <v>Con tecnología de Refinitiv</v>
    <v>0</v>
    <v>1</v>
    <v>Mercedes Benz Group AG (XFRA:MBG)</v>
    <v>3</v>
    <v>4</v>
    <v>Finance</v>
    <v>5</v>
    <v>XFRA</v>
    <v>1069837000</v>
    <v>1998</v>
    <v>54.99</v>
    <v>1.3652</v>
    <v>-0.95</v>
    <v>-1.7163999999999999E-2</v>
    <v>58926650000</v>
    <v>55.35</v>
    <v>Daimler AG es una empresa de ingeniería automotriz. La empresa se dedica al desarrollo, producción y distribución de automóviles, camiones y furgonetas en Alemania y a la gestión del grupo Daimler. Los segmentos de Daimler son automóviles Mercedes-Benz, camiones Daimler, furgonetas Mercedes-Benz, autobuses Daimler y servicios financieros Daimler. Los productos suministrados por la división de automóviles Mercedes-Benz incluyen un espectro de vehículos premium de la marca Mercedes Benz y sus submarcas Mercedes AMG y Mercedes Maybach. Daimler Trucks distribuye sus camiones con las marcas Mercedes Benz, Freightliner, FUSO, Western Star, Thomas Built Buses y BharatBenz. Las furgonetas del segmento Mercedes Benz Vans se venden con los nombres de la marca Mercedes Benz Freightliner. Daimler Buses vende autobuses completamente desarrollados con las marcas Mercedes Benz y Setra. El segmento Daimler Financial Services brinda soporte a las ventas de los segmentos vehiculares de la empresa en más de 40 países.</v>
    <v>173000</v>
    <v>XFRA</v>
    <v>44764.836805555555</v>
    <v>Deutsche Boerse AG</v>
    <v>3</v>
    <v>55.26</v>
    <v>91.52</v>
    <v>54.4</v>
    <v>21.055</v>
    <v>EUR</v>
    <v>Mercedes Benz Group AG</v>
    <v>Mercedes Benz Group AG</v>
    <v>5.24</v>
    <v>54.4</v>
    <v>Automobiles &amp; Auto Parts</v>
    <v>Mercedesstrasse 120, STUTTGART, BADEN-WUERTTEMBERG, 70372 DE</v>
    <v>MBG</v>
    <v>Acciones</v>
    <v>Mercedes Benz Group AG (XFRA:MBG)</v>
    <v>3067</v>
    <v>3365180</v>
  </rv>
  <rv s="2">
    <v>4</v>
  </rv>
  <rv s="0">
    <v>https://www.bing.com/financeapi/forcetrigger?t=a23tz2&amp;q=XNAS%3aSWKS&amp;form=skydnc</v>
    <v>Learn more on Bing</v>
  </rv>
  <rv s="3">
    <v>es-ES</v>
    <v>a23tz2</v>
    <v>268435456</v>
    <v>1</v>
    <v>Con tecnología de Refinitiv</v>
    <v>6</v>
    <v>7</v>
    <v>Skyworks Solutns (XNAS:SWKS)</v>
    <v>3</v>
    <v>8</v>
    <v>Finance</v>
    <v>9</v>
    <v>XNAS</v>
    <v>160926100</v>
    <v>2002</v>
    <v>107.97</v>
    <v>1.1938</v>
    <v>-2.08</v>
    <v>-8.4849999999999997E-4</v>
    <v>-1.9233E-2</v>
    <v>-0.09</v>
    <v>17069440000</v>
    <v>108.15</v>
    <v>Skyworks Solutions, Inc. is engaged in designing, manufacturing, and marketing, semiconductor products, including intellectual property. The Company’s analog semiconductors are connecting people, places, and things, across new applications within the aerospace, automotive, broadband, cellular infrastructure, connected home, entertainment, and gaming, industrial, medical, military, smartphone, tablet, and wearable markets. It operates engineering, manufacturing, sales, and service facilities throughout Asia, Europe, and North America. Its system solutions include Sky5, diversity receive (DRx) and multi-input multi-output (MIMO), SkyOne, antenna management, and integrated infrastructure. It offers a range of products, such as Amplifiers, Antenna Tuners, Attenuators, Automotive Tuners and Digital Radios, Circulators/Isolators, Demodulators, Detectors, Digital Power Isolators, Diodes, Directional Couplers, Diversity Receive Modules, Filters, Mixers, Modulators, Receivers, and Switches.</v>
    <v>11000</v>
    <v>XNAS</v>
    <v>44764.994843471875</v>
    <v>Nasdaq Stock Market</v>
    <v>6</v>
    <v>108.35</v>
    <v>197.62</v>
    <v>104.97</v>
    <v>88.76</v>
    <v>USD</v>
    <v>Skyworks Solutns</v>
    <v>Skyworks Solutns</v>
    <v>13.130599999999999</v>
    <v>106.07</v>
    <v>105.98</v>
    <v>Semiconductors &amp; Semiconductor Equipment</v>
    <v>5260 California Avenue, IRVINE, CA, 92617 US</v>
    <v>SWKS</v>
    <v>Acciones</v>
    <v>Skyworks Solutns (XNAS:SWKS)</v>
    <v>1325252</v>
    <v>2124412</v>
  </rv>
  <rv s="2">
    <v>7</v>
  </rv>
  <rv s="0">
    <v>https://www.bing.com/financeapi/forcetrigger?t=amfv7w&amp;q=BMEX%3aENG&amp;form=skydnc</v>
    <v>Learn more on Bing</v>
  </rv>
  <rv s="1">
    <v>es-ES</v>
    <v>amfv7w</v>
    <v>268435456</v>
    <v>1</v>
    <v>Con tecnología de Refinitiv</v>
    <v>0</v>
    <v>1</v>
    <v>Enagás, S.A. (BMEX:ENG)</v>
    <v>3</v>
    <v>4</v>
    <v>Finance</v>
    <v>5</v>
    <v>BMEX</v>
    <v>261990100</v>
    <v>1972</v>
    <v>18.434999999999999</v>
    <v>0.56200000000000006</v>
    <v>0.315</v>
    <v>1.7096E-2</v>
    <v>4827167000</v>
    <v>18.425000000000001</v>
    <v>Enagás, S.A. es una compañía con sede en España dedicada principalmente al transporte de gas. Las actividades de la Compañía se dividen en tres segmentos de negocio: Infraestructura, Gestión técnica y Actividades no reguladas. La división de Infraestructura está estructurada en tres áreas: Transporte de gas, que ofrece transmisión de gas a través de la red de tuberías; Regasificación, que transforma el gas natural licuado (GNL) en forma de gas y se almacena en tanques criogénicos, y Almacenamiento, que opera instalaciones de almacenamiento subterráneo de gas natural. La división de Gestión técnica se centra en coordinar el proceso de acceso, almacenamiento, transporte y distribución, mantener la infraestructura de gas y garantizar la continuidad y seguridad del suministro de gas. La división de Actividades no reguladas incluye las transacciones y operaciones desreguladas. La Compañía está presente en varios países, como España, Grecia, Albania, Italia, México, Chile y Perú.</v>
    <v>1376</v>
    <v>BMEX</v>
    <v>44764.666666666664</v>
    <v>Bolsas y Mercados Espanoles</v>
    <v>9</v>
    <v>18.75</v>
    <v>22.3</v>
    <v>18.36</v>
    <v>17.7</v>
    <v>EUR</v>
    <v>Enagás, S.A.</v>
    <v>Enagás, S.A.</v>
    <v>12.666700000000001</v>
    <v>18.739999999999998</v>
    <v>Oil &amp; Gas Related Equipment and Services</v>
    <v>Paseo de los Olmos, 19, MADRID, MADRID, 28005 ES</v>
    <v>ENG</v>
    <v>Acciones</v>
    <v>Enagás, S.A. (BMEX:ENG)</v>
    <v>651425</v>
    <v>1087690</v>
  </rv>
  <rv s="2">
    <v>10</v>
  </rv>
  <rv s="0">
    <v>https://www.bing.com/financeapi/forcetrigger?t=amfs1h&amp;q=BMEX%3aBBVA&amp;form=skydnc</v>
    <v>Learn more on Bing</v>
  </rv>
  <rv s="1">
    <v>es-ES</v>
    <v>amfs1h</v>
    <v>268435456</v>
    <v>1</v>
    <v>Con tecnología de Refinitiv</v>
    <v>0</v>
    <v>1</v>
    <v>Banco Bilbao Vizcaya Argentaria, S.A. (BMEX:BBVA)</v>
    <v>3</v>
    <v>4</v>
    <v>Finance</v>
    <v>5</v>
    <v>BMEX</v>
    <v>6386668000</v>
    <v>2000</v>
    <v>4.17</v>
    <v>1.8914</v>
    <v>-5.2499999999999998E-2</v>
    <v>-1.2499E-2</v>
    <v>26827200000</v>
    <v>4.2004999999999999</v>
    <v>Banco Bilbao Vizcaya Argentaria S.A. (BBVA) es una empresa financiera internacional diversificada dedicada a la banca minorista, banca mayorista, gestión de activos y banca privada. Sus segmentos incluyen Actividad de la banca en España, Actividad inmobiliaria en España, los Estados Unidos, Turquía, México, América del Sur y Resto de Eurasia. Su Actividad de la banca en España incluye la Red de Banca Minorista en España, Banca Corporativa y de Negocios, así como unidades de BBVA Seguros y Gestión de Activos en España. Su Actividad inmobiliaria en España consiste de gestión especial de activos inmobiliarios en el país. En los Estados Unidos ofrece servicios a través de BBVA Compass Bancshares Inc. y filial de BBVA Nueva York. El segmento de Turquía representa su participación en el banco turco Turkiye Garanti Bankasi A.S. Ofrece negocios de seguros y banca en México. En América del Sur proporciona negocios de seguros y banca. El segmento del Resto de Eurasia incluye actividades de negocio en el resto de Europa y Asia.</v>
    <v>111402</v>
    <v>BMEX</v>
    <v>44764.666666666664</v>
    <v>Bolsas y Mercados Espanoles</v>
    <v>12</v>
    <v>4.2314999999999996</v>
    <v>6.2919999999999998</v>
    <v>4.1304999999999996</v>
    <v>3.972</v>
    <v>EUR</v>
    <v>Banco Bilbao Vizcaya Argentaria, S.A.</v>
    <v>Banco Bilbao Vizcaya Argentaria, S.A.</v>
    <v>5.8227000000000002</v>
    <v>4.1479999999999997</v>
    <v>Banking Services</v>
    <v>Calle Azul 4, MADRID, MADRID, 28050 ES</v>
    <v>BBVA</v>
    <v>Acciones</v>
    <v>Banco Bilbao Vizcaya Argentaria, S.A. (BMEX:BBVA)</v>
    <v>16413744</v>
    <v>19897430</v>
  </rv>
  <rv s="2">
    <v>13</v>
  </rv>
  <rv s="0">
    <v>https://www.bing.com/financeapi/forcetrigger?t=a1xroc&amp;q=XNYS%3aMMM&amp;form=skydnc</v>
    <v>Learn more on Bing</v>
  </rv>
  <rv s="3">
    <v>es-ES</v>
    <v>a1xroc</v>
    <v>268435456</v>
    <v>1</v>
    <v>Con tecnología de Refinitiv</v>
    <v>6</v>
    <v>7</v>
    <v>3M COMPANY (XNYS:MMM)</v>
    <v>3</v>
    <v>8</v>
    <v>Finance</v>
    <v>9</v>
    <v>XNYS</v>
    <v>569058800</v>
    <v>1929</v>
    <v>134.65</v>
    <v>0.94620000000000004</v>
    <v>0.17</v>
    <v>0</v>
    <v>1.2690000000000002E-3</v>
    <v>0</v>
    <v>76322170000</v>
    <v>133.94999999999999</v>
    <v>3M COMPANY es una empresa de tecnología. Opera a través de cinco segmentos. El segmento Industrial atiende a una gama de mercados, como productor automotriz de equipo original y mercado de posventa de automoción, electrodoméstico, papel e imprenta, embalaje, comida y bebidas y construcción. El segmento de Seguridad y Diseño Gráfico atiende a una gama de marcados mercados de la seguridad, vigilancia y productividad de gente, de servicios y de sistemas. El segmento de Atención Médica atiende a mercados que incluyen clínicas médicas y hospitales, farmacéuticos, sistemas de información sobre salud y manufactura y prueba de comida. El segmento de Consumidor atiende a mercados que incluyen comercio minorista, oficina negocio a negocio, mejora de casa, medicamento y farmacia de venta al público y otros mercados.</v>
    <v>95000</v>
    <v>XNYS</v>
    <v>44764.994728575781</v>
    <v>New York Stock Exchange</v>
    <v>15</v>
    <v>134.95439999999999</v>
    <v>202.77</v>
    <v>133.47999999999999</v>
    <v>125.6</v>
    <v>USD</v>
    <v>3M COMPANY</v>
    <v>3M COMPANY</v>
    <v>13.948499999999999</v>
    <v>134.12</v>
    <v>134.12</v>
    <v>Consumer Goods Conglomerates</v>
    <v>3M Center, Bldg. 220-13E-26A, SAINT PAUL, MN, 55144-1000 US</v>
    <v>MMM</v>
    <v>Acciones</v>
    <v>3M COMPANY (XNYS:MMM)</v>
    <v>1760049</v>
    <v>3039420</v>
  </rv>
  <rv s="2">
    <v>16</v>
  </rv>
  <rv s="0">
    <v>https://www.bing.com/financeapi/forcetrigger?t=amfy2w&amp;q=BMEX%3aITX&amp;form=skydnc</v>
    <v>Learn more on Bing</v>
  </rv>
  <rv s="3">
    <v>es-ES</v>
    <v>amfy2w</v>
    <v>268435456</v>
    <v>1</v>
    <v>Con tecnología de Refinitiv</v>
    <v>6</v>
    <v>7</v>
    <v>Industria de Diseño Textil, S.A. (BMEX:ITX)</v>
    <v>3</v>
    <v>10</v>
    <v>Finance</v>
    <v>11</v>
    <v>BMEX</v>
    <v>3116652000</v>
    <v>1985</v>
    <v>24.66</v>
    <v>1.1002000000000001</v>
    <v>-0.19</v>
    <v>4.6340000000000001E-3</v>
    <v>-7.6770000000000007E-3</v>
    <v>0.1138</v>
    <v>77137140000</v>
    <v>24.75</v>
    <v>Industria de Diseño Textil, S.A., conocida como Inditex S.A., es una compañía con sede en España dedicada principalmente a la industria textil. Las actividades de la Compañía incluyen el diseño, la confección, la fabricación, la distribución y la venta minorista de ropa, calzado y accesorios de moda para hombres, mujeres y niños, así como muebles y productos textiles para el hogar. La Compañía se divide en tres segmentos: Zara, que ofrece varios artículos de moda y para el hogar bajo la marca Zara; Bershka, que ofrece ropa bajo la marca Bershka, destinada a adolescentes, y Otros, que vende prendas al por menor bajo las marcas Stradivarius, Oysho, Pull&amp;Bear y Massimo Dutti, entre otros. La Compañía opera en todo el mundo a través de numerosas filiales. Es controlada por Pontegadea Inversiones S.L.</v>
    <v>165042</v>
    <v>BMEX</v>
    <v>44764.666666666664</v>
    <v>Bolsas y Mercados Espanoles</v>
    <v>18</v>
    <v>24.91</v>
    <v>32.630000000000003</v>
    <v>24.56</v>
    <v>18.545000000000002</v>
    <v>EUR</v>
    <v>Industria de Diseño Textil, S.A.</v>
    <v>Industria de Diseño Textil, S.A.</v>
    <v>21.5105</v>
    <v>24.56</v>
    <v>24.6738</v>
    <v>Specialty Retailers</v>
    <v>Edificio Inditex, Avda. Diputacion, s/n, ARTEIXO, LA CORUNA, 15143 ES</v>
    <v>ITX</v>
    <v>Acciones</v>
    <v>Industria de Diseño Textil, S.A. (BMEX:ITX)</v>
    <v>2491882</v>
    <v>3152820</v>
  </rv>
  <rv s="2">
    <v>19</v>
  </rv>
  <rv s="0">
    <v>https://www.bing.com/financeapi/forcetrigger?t=a25obh&amp;q=XNYS%3aVZ&amp;form=skydnc</v>
    <v>Learn more on Bing</v>
  </rv>
  <rv s="3">
    <v>es-ES</v>
    <v>a25obh</v>
    <v>268435456</v>
    <v>1</v>
    <v>Con tecnología de Refinitiv</v>
    <v>6</v>
    <v>7</v>
    <v>VERIZON COMMUNICATIONS INC. (XNYS:VZ)</v>
    <v>3</v>
    <v>8</v>
    <v>Finance</v>
    <v>9</v>
    <v>XNYS</v>
    <v>4199644000</v>
    <v>1983</v>
    <v>45.95</v>
    <v>0.3513</v>
    <v>-3.21</v>
    <v>-4.4990000000000004E-4</v>
    <v>-6.7351999999999995E-2</v>
    <v>-0.02</v>
    <v>186674175800</v>
    <v>47.66</v>
    <v>VERIZON COMMUNICATIONS INC. es una empresa controladora. La Empresa, a través de sus filiales, proporciona productos de comunicaciones, información y entretenimiento, así como servicios a consumidores, empresas y agencias gubernamentales. Sus segmentos incluyen Inalámbrico y Fijo. El segmento Inalámbrico ofrece productos de comunicaciones y servicios, incluyendo servicios inalámbricos de voz y datos y ventas de equipos que se proporcionan a los consumidores, empresas y clientes de gobierno en todo Estados Unidos. El segmento Fijo ofrece productos y servicios de comunicaciones de voz, datos y video, como servicios de video de banda ancha, centro de datos y servicios de nube, seguridad y servicios de red gestionados y servicios de voz locales y de larga distancia. La Empresa ha combinado activos operativos de Yahoo! Inc. con su negocio existente de AOL Inc. para crear una nueva filial, Oath Inc., que posee una gama diversa de más de 50 marcas de medios y tecnología. La cartera de Oath incluye HuffPost, Yahoo Sports, AOL.com, MAKERS, Tumblr, Yahoo Finance y Yahoo Mail.</v>
    <v>118400</v>
    <v>XNYS</v>
    <v>44764.999908529688</v>
    <v>New York Stock Exchange</v>
    <v>21</v>
    <v>46.18</v>
    <v>56.335000000000001</v>
    <v>43.765000000000001</v>
    <v>43.765000000000001</v>
    <v>USD</v>
    <v>VERIZON COMMUNICATIONS INC.</v>
    <v>VERIZON COMMUNICATIONS INC.</v>
    <v>9.5716000000000001</v>
    <v>44.45</v>
    <v>44.43</v>
    <v>Telecommunications Services</v>
    <v>1095 Avenue Of The Americas, NEW YORK, NY, 10036 US</v>
    <v>VZ</v>
    <v>Acciones</v>
    <v>VERIZON COMMUNICATIONS INC. (XNYS:VZ)</v>
    <v>58265024</v>
    <v>19743873</v>
  </rv>
  <rv s="2">
    <v>22</v>
  </rv>
  <rv s="4">
    <v>es-ES</v>
    <v>avyn9c</v>
    <v>268435456</v>
    <v>1</v>
    <v>Con tecnología de Refinitiv</v>
    <v>12</v>
    <v>13</v>
    <v>USD/EUR</v>
    <v>14</v>
    <v>15</v>
    <v>Finance</v>
    <v>16</v>
    <v>0</v>
    <v>0</v>
    <v>0.97899999999999998</v>
    <v>USD</v>
    <v>44764.875</v>
    <v>1.0046999999999999</v>
    <v>0.83960000000000001</v>
    <v>EUR</v>
    <v>US Dollar/Euro FX Cross Rate</v>
    <v>0.97899999999999998</v>
    <v>USDEUR</v>
    <v>Par de divisa</v>
    <v>USD/EUR</v>
  </rv>
  <rv s="2">
    <v>24</v>
  </rv>
  <rv s="5">
    <v>es-ES</v>
    <v>avycmw</v>
    <v>268435456</v>
    <v>1</v>
    <v>Con tecnología de Refinitiv</v>
    <v>17</v>
    <v>18</v>
    <v>GBP/EUR</v>
    <v>14</v>
    <v>19</v>
    <v>Finance</v>
    <v>16</v>
    <v>1.1757</v>
    <v>-8.6E-3</v>
    <v>-7.3150000000000003E-3</v>
    <v>1.1756</v>
    <v>GBP</v>
    <v>44763.533194444448</v>
    <v>1.1768000000000001</v>
    <v>1.2191000000000001</v>
    <v>1.1644000000000001</v>
    <v>1.1459999999999999</v>
    <v>EUR</v>
    <v>UK Pound Sterling/Euro FX Cross Rate</v>
    <v>1.167</v>
    <v>GBPEUR</v>
    <v>Par de divisa</v>
    <v>GBP/EUR</v>
  </rv>
  <rv s="2">
    <v>26</v>
  </rv>
</rvData>
</file>

<file path=xl/richData/rdrichvaluestructure.xml><?xml version="1.0" encoding="utf-8"?>
<rvStructures xmlns="http://schemas.microsoft.com/office/spreadsheetml/2017/richdata" count="6">
  <s t="_hyperlink">
    <k n="Address" t="s"/>
    <k n="Text" t="s"/>
  </s>
  <s t="_linkedentitycore">
    <k n="%EntityCulture" t="s"/>
    <k n="%EntityId" t="s"/>
    <k n="%EntityServiceId"/>
    <k n="%IsRefreshable" t="b"/>
    <k n="%ProviderInfo" t="s"/>
    <k n="_CanonicalPropertyNames" t="spb"/>
    <k n="_Display" t="spb"/>
    <k n="_DisplayString" t="s"/>
    <k n="_Flags" t="spb"/>
    <k n="_Format" t="spb"/>
    <k n="_Icon" t="s"/>
    <k n="_SubLabel" t="spb"/>
    <k n="Abreviatura de intercambio" t="s"/>
    <k n="Acciones en circulación"/>
    <k n="Año de constitución"/>
    <k n="Apertura"/>
    <k n="Beta"/>
    <k n="Cambio"/>
    <k n="Cambio (%)"/>
    <k n="Capitalización de mercado"/>
    <k n="Cierre anterior"/>
    <k n="Descripción" t="s"/>
    <k n="Empleados"/>
    <k n="ExchangeID" t="s"/>
    <k n="Hora de la última operación"/>
    <k n="Intercambio" t="s"/>
    <k n="LearnMoreOnLink" t="r"/>
    <k n="Máximo"/>
    <k n="Máximo en 52 semanas"/>
    <k n="Mínimo"/>
    <k n="Mínimo en 52 semanas"/>
    <k n="Moneda" t="s"/>
    <k n="Nombre" t="s"/>
    <k n="Nombre oficial" t="s"/>
    <k n="P/I"/>
    <k n="Precio"/>
    <k n="Sector" t="s"/>
    <k n="Sede central" t="s"/>
    <k n="Símbolo bursátil" t="s"/>
    <k n="Tipo de instrumento" t="s"/>
    <k n="UniqueName" t="s"/>
    <k n="Volumen"/>
    <k n="Volumen promedio"/>
  </s>
  <s t="_linkedentity">
    <k n="%cvi" t="r"/>
  </s>
  <s t="_linkedentitycore">
    <k n="%EntityCulture" t="s"/>
    <k n="%EntityId" t="s"/>
    <k n="%EntityServiceId"/>
    <k n="%IsRefreshable" t="b"/>
    <k n="%ProviderInfo" t="s"/>
    <k n="_CanonicalPropertyNames" t="spb"/>
    <k n="_Display" t="spb"/>
    <k n="_DisplayString" t="s"/>
    <k n="_Flags" t="spb"/>
    <k n="_Format" t="spb"/>
    <k n="_Icon" t="s"/>
    <k n="_SubLabel" t="spb"/>
    <k n="Abreviatura de intercambio" t="s"/>
    <k n="Acciones en circulación"/>
    <k n="Año de constitución"/>
    <k n="Apertura"/>
    <k n="Beta"/>
    <k n="Cambio"/>
    <k n="Cambio % (horario ampliado)"/>
    <k n="Cambio (%)"/>
    <k n="Cambio (horario ampliado)"/>
    <k n="Capitalización de mercado"/>
    <k n="Cierre anterior"/>
    <k n="Descripción" t="s"/>
    <k n="Empleados"/>
    <k n="ExchangeID" t="s"/>
    <k n="Hora de la última operación"/>
    <k n="Intercambio" t="s"/>
    <k n="LearnMoreOnLink" t="r"/>
    <k n="Máximo"/>
    <k n="Máximo en 52 semanas"/>
    <k n="Mínimo"/>
    <k n="Mínimo en 52 semanas"/>
    <k n="Moneda" t="s"/>
    <k n="Nombre" t="s"/>
    <k n="Nombre oficial" t="s"/>
    <k n="P/I"/>
    <k n="Precio"/>
    <k n="Precio (horario ampliado)"/>
    <k n="Sector" t="s"/>
    <k n="Sede central" t="s"/>
    <k n="Símbolo bursátil" t="s"/>
    <k n="Tipo de instrumento" t="s"/>
    <k n="UniqueName" t="s"/>
    <k n="Volumen"/>
    <k n="Volumen promedio"/>
  </s>
  <s t="_linkedentitycore">
    <k n="%EntityCulture" t="s"/>
    <k n="%EntityId" t="s"/>
    <k n="%EntityServiceId"/>
    <k n="%IsRefreshable" t="b"/>
    <k n="%ProviderInfo" t="s"/>
    <k n="_CanonicalPropertyNames" t="spb"/>
    <k n="_Display" t="spb"/>
    <k n="_DisplayString" t="s"/>
    <k n="_Flags" t="spb"/>
    <k n="_Format" t="spb"/>
    <k n="_Icon" t="s"/>
    <k n="_SubLabel" t="spb"/>
    <k n="Cambio"/>
    <k n="Cambio (%)"/>
    <k n="Cierre anterior"/>
    <k n="De la moneda" t="s"/>
    <k n="Hora de la última operación"/>
    <k n="Máximo en 52 semanas"/>
    <k n="Mínimo en 52 semanas"/>
    <k n="Moneda" t="s"/>
    <k n="Nombre" t="s"/>
    <k n="Precio"/>
    <k n="Símbolo bursátil" t="s"/>
    <k n="Tipo de instrumento" t="s"/>
    <k n="UniqueName" t="s"/>
  </s>
  <s t="_linkedentitycore">
    <k n="%EntityCulture" t="s"/>
    <k n="%EntityId" t="s"/>
    <k n="%EntityServiceId"/>
    <k n="%IsRefreshable" t="b"/>
    <k n="%ProviderInfo" t="s"/>
    <k n="_CanonicalPropertyNames" t="spb"/>
    <k n="_Display" t="spb"/>
    <k n="_DisplayString" t="s"/>
    <k n="_Flags" t="spb"/>
    <k n="_Format" t="spb"/>
    <k n="_Icon" t="s"/>
    <k n="_SubLabel" t="spb"/>
    <k n="Apertura"/>
    <k n="Cambio"/>
    <k n="Cambio (%)"/>
    <k n="Cierre anterior"/>
    <k n="De la moneda" t="s"/>
    <k n="Hora de la última operación"/>
    <k n="Máximo"/>
    <k n="Máximo en 52 semanas"/>
    <k n="Mínimo"/>
    <k n="Mínimo en 52 semanas"/>
    <k n="Moneda" t="s"/>
    <k n="Nombre" t="s"/>
    <k n="Precio"/>
    <k n="Símbolo bursátil" t="s"/>
    <k n="Tipo de instrumento" t="s"/>
    <k n="UniqueName" t="s"/>
  </s>
</rvStructures>
</file>

<file path=xl/richData/rdsupportingpropertybag.xml><?xml version="1.0" encoding="utf-8"?>
<supportingPropertyBags xmlns="http://schemas.microsoft.com/office/spreadsheetml/2017/richdata2">
  <spbArrays count="4">
    <a count="43">
      <v t="s">%EntityServiceId</v>
      <v t="s">_Format</v>
      <v t="s">%IsRefreshable</v>
      <v t="s">_CanonicalPropertyNames</v>
      <v t="s">%EntityCulture</v>
      <v t="s">%EntityId</v>
      <v t="s">_Icon</v>
      <v t="s">_Display</v>
      <v t="s">Nombre</v>
      <v t="s">_SubLabel</v>
      <v t="s">Precio</v>
      <v t="s">Intercambio</v>
      <v t="s">Nombre oficial</v>
      <v t="s">Hora de la última operación</v>
      <v t="s">Símbolo bursátil</v>
      <v t="s">Abreviatura de intercambio</v>
      <v t="s">Cambio</v>
      <v t="s">Cambio (%)</v>
      <v t="s">Moneda</v>
      <v t="s">Cierre anterior</v>
      <v t="s">Apertura</v>
      <v t="s">Máximo</v>
      <v t="s">Mínimo</v>
      <v t="s">Máximo en 52 semanas</v>
      <v t="s">Mínimo en 52 semanas</v>
      <v t="s">Volumen</v>
      <v t="s">Volumen promedio</v>
      <v t="s">Capitalización de mercado</v>
      <v t="s">Beta</v>
      <v t="s">P/I</v>
      <v t="s">Acciones en circulación</v>
      <v t="s">Descripción</v>
      <v t="s">Empleados</v>
      <v t="s">Sede central</v>
      <v t="s">Sector</v>
      <v t="s">Tipo de instrumento</v>
      <v t="s">Año de constitución</v>
      <v t="s">_Flags</v>
      <v t="s">UniqueName</v>
      <v t="s">_DisplayString</v>
      <v t="s">LearnMoreOnLink</v>
      <v t="s">ExchangeID</v>
      <v t="s">%ProviderInfo</v>
    </a>
    <a count="46">
      <v t="s">%EntityServiceId</v>
      <v t="s">_Format</v>
      <v t="s">%IsRefreshable</v>
      <v t="s">_CanonicalPropertyNames</v>
      <v t="s">%EntityCulture</v>
      <v t="s">%EntityId</v>
      <v t="s">_Icon</v>
      <v t="s">_Display</v>
      <v t="s">Nombre</v>
      <v t="s">_SubLabel</v>
      <v t="s">Precio</v>
      <v t="s">Precio (horario ampliado)</v>
      <v t="s">Intercambio</v>
      <v t="s">Nombre oficial</v>
      <v t="s">Hora de la última operación</v>
      <v t="s">Símbolo bursátil</v>
      <v t="s">Abreviatura de intercambio</v>
      <v t="s">Cambio</v>
      <v t="s">Cambio (horario ampliado)</v>
      <v t="s">Cambio (%)</v>
      <v t="s">Cambio % (horario ampliado)</v>
      <v t="s">Moneda</v>
      <v t="s">Cierre anterior</v>
      <v t="s">Apertura</v>
      <v t="s">Máximo</v>
      <v t="s">Mínimo</v>
      <v t="s">Máximo en 52 semanas</v>
      <v t="s">Mínimo en 52 semanas</v>
      <v t="s">Volumen</v>
      <v t="s">Volumen promedio</v>
      <v t="s">Capitalización de mercado</v>
      <v t="s">Beta</v>
      <v t="s">P/I</v>
      <v t="s">Acciones en circulación</v>
      <v t="s">Descripción</v>
      <v t="s">Empleados</v>
      <v t="s">Sede central</v>
      <v t="s">Sector</v>
      <v t="s">Tipo de instrumento</v>
      <v t="s">Año de constitución</v>
      <v t="s">_Flags</v>
      <v t="s">UniqueName</v>
      <v t="s">_DisplayString</v>
      <v t="s">LearnMoreOnLink</v>
      <v t="s">ExchangeID</v>
      <v t="s">%ProviderInfo</v>
    </a>
    <a count="25">
      <v t="s">%EntityServiceId</v>
      <v t="s">_Format</v>
      <v t="s">%IsRefreshable</v>
      <v t="s">_CanonicalPropertyNames</v>
      <v t="s">%EntityCulture</v>
      <v t="s">%EntityId</v>
      <v t="s">_Icon</v>
      <v t="s">_Display</v>
      <v t="s">Nombre</v>
      <v t="s">Precio</v>
      <v t="s">_SubLabel</v>
      <v t="s">Hora de la última operación</v>
      <v t="s">Símbolo bursátil</v>
      <v t="s">Cambio</v>
      <v t="s">Cambio (%)</v>
      <v t="s">Moneda</v>
      <v t="s">De la moneda</v>
      <v t="s">Cierre anterior</v>
      <v t="s">Máximo en 52 semanas</v>
      <v t="s">Mínimo en 52 semanas</v>
      <v t="s">Tipo de instrumento</v>
      <v t="s">_Flags</v>
      <v t="s">UniqueName</v>
      <v t="s">_DisplayString</v>
      <v t="s">%ProviderInfo</v>
    </a>
    <a count="28">
      <v t="s">%EntityServiceId</v>
      <v t="s">_Format</v>
      <v t="s">%IsRefreshable</v>
      <v t="s">_CanonicalPropertyNames</v>
      <v t="s">%EntityCulture</v>
      <v t="s">%EntityId</v>
      <v t="s">_Icon</v>
      <v t="s">_Display</v>
      <v t="s">Nombre</v>
      <v t="s">Precio</v>
      <v t="s">_SubLabel</v>
      <v t="s">Hora de la última operación</v>
      <v t="s">Símbolo bursátil</v>
      <v t="s">Cambio</v>
      <v t="s">Cambio (%)</v>
      <v t="s">Moneda</v>
      <v t="s">De la moneda</v>
      <v t="s">Cierre anterior</v>
      <v t="s">Apertura</v>
      <v t="s">Máximo</v>
      <v t="s">Mínimo</v>
      <v t="s">Máximo en 52 semanas</v>
      <v t="s">Mínimo en 52 semanas</v>
      <v t="s">Tipo de instrumento</v>
      <v t="s">_Flags</v>
      <v t="s">UniqueName</v>
      <v t="s">_DisplayString</v>
      <v t="s">%ProviderInfo</v>
    </a>
  </spbArrays>
  <spbData count="20">
    <spb s="0">
      <v>P/E</v>
      <v>Beta</v>
      <v>Change</v>
      <v>Currency</v>
      <v>High</v>
      <v>Low</v>
      <v>Name</v>
      <v>Price</v>
      <v>Industry</v>
      <v>Volume</v>
      <v>Open</v>
      <v>Employees</v>
      <v>Change (%)</v>
      <v>ExchangeID</v>
      <v>UniqueName</v>
      <v>Description</v>
      <v>Exchange</v>
      <v>Headquarters</v>
      <v>%ProviderInfo</v>
      <v>Official name</v>
      <v>Previous close</v>
      <v>LearnMoreOnLink</v>
      <v>Ticker symbol</v>
      <v>Volume average</v>
      <v>Year incorporated</v>
      <v>Instrument type</v>
      <v>52 week high</v>
      <v>52 week low</v>
      <v>Shares outstanding</v>
      <v>Market cap</v>
      <v>Exchange abbreviation</v>
      <v>Last trade time</v>
    </spb>
    <spb s="1">
      <v>0</v>
      <v>Name</v>
      <v>LearnMoreOnLink</v>
    </spb>
    <spb s="2">
      <v>0</v>
      <v>0</v>
      <v>0</v>
    </spb>
    <spb s="3">
      <v>2</v>
      <v>2</v>
      <v>2</v>
      <v>2</v>
    </spb>
    <spb s="4">
      <v>1</v>
      <v>1</v>
      <v>2</v>
      <v>2</v>
      <v>2</v>
      <v>3</v>
      <v>2</v>
      <v>4</v>
      <v>2</v>
      <v>4</v>
      <v>5</v>
      <v>2</v>
      <v>4</v>
      <v>6</v>
      <v>7</v>
      <v>2</v>
      <v>2</v>
      <v>4</v>
      <v>8</v>
      <v>9</v>
    </spb>
    <spb s="5">
      <v xml:space="preserve">desde el cierre anterior </v>
      <v>Retrasado 15 minutos</v>
      <v xml:space="preserve">desde el cierre anterior </v>
      <v>GMT</v>
    </spb>
    <spb s="6">
      <v>P/E</v>
      <v>Beta</v>
      <v>Change</v>
      <v>Currency</v>
      <v>High</v>
      <v>Low</v>
      <v>Name</v>
      <v>Price</v>
      <v>Industry</v>
      <v>Volume</v>
      <v>Open</v>
      <v>Employees</v>
      <v>Change (%)</v>
      <v>ExchangeID</v>
      <v>UniqueName</v>
      <v>Description</v>
      <v>Exchange</v>
      <v>Headquarters</v>
      <v>%ProviderInfo</v>
      <v>Official name</v>
      <v>Previous close</v>
      <v>LearnMoreOnLink</v>
      <v>Ticker symbol</v>
      <v>Volume average</v>
      <v>Year incorporated</v>
      <v>Instrument type</v>
      <v>52 week high</v>
      <v>52 week low</v>
      <v>Shares outstanding</v>
      <v>Change (Extended hours)</v>
      <v>Market cap</v>
      <v>Price (Extended hours)</v>
      <v>Exchange abbreviation</v>
      <v>Change % (Extended hours)</v>
      <v>Last trade time</v>
    </spb>
    <spb s="1">
      <v>1</v>
      <v>Name</v>
      <v>LearnMoreOnLink</v>
    </spb>
    <spb s="7">
      <v>1</v>
      <v>1</v>
      <v>10</v>
      <v>10</v>
      <v>10</v>
      <v>3</v>
      <v>10</v>
      <v>4</v>
      <v>10</v>
      <v>4</v>
      <v>5</v>
      <v>10</v>
      <v>4</v>
      <v>6</v>
      <v>7</v>
      <v>10</v>
      <v>10</v>
      <v>4</v>
      <v>10</v>
      <v>11</v>
      <v>10</v>
      <v>5</v>
      <v>9</v>
    </spb>
    <spb s="8">
      <v xml:space="preserve">desde el cierre anterior </v>
      <v xml:space="preserve">al cierre </v>
      <v xml:space="preserve">desde el cierre anterior </v>
      <v>Origen: Nasdaq</v>
      <v xml:space="preserve">desde el cierre </v>
      <v>Retrasado 15 minutos</v>
      <v xml:space="preserve">desde el cierre </v>
      <v>GMT</v>
    </spb>
    <spb s="7">
      <v>1</v>
      <v>1</v>
      <v>2</v>
      <v>2</v>
      <v>2</v>
      <v>3</v>
      <v>2</v>
      <v>4</v>
      <v>2</v>
      <v>4</v>
      <v>5</v>
      <v>2</v>
      <v>4</v>
      <v>6</v>
      <v>7</v>
      <v>2</v>
      <v>2</v>
      <v>4</v>
      <v>2</v>
      <v>8</v>
      <v>2</v>
      <v>5</v>
      <v>9</v>
    </spb>
    <spb s="9">
      <v xml:space="preserve">desde el cierre anterior </v>
      <v xml:space="preserve">al cierre </v>
      <v xml:space="preserve">desde el cierre anterior </v>
      <v xml:space="preserve">desde el cierre </v>
      <v>Retrasado 15 minutos</v>
      <v xml:space="preserve">desde el cierre </v>
      <v>GMT</v>
    </spb>
    <spb s="10">
      <v>Change</v>
      <v>Currency</v>
      <v>Name</v>
      <v>Price</v>
      <v>Change (%)</v>
      <v>UniqueName</v>
      <v>From currency</v>
      <v>%ProviderInfo</v>
      <v>Previous close</v>
      <v>Ticker symbol</v>
      <v>Instrument type</v>
      <v>52 week high</v>
      <v>52 week low</v>
      <v>Last trade time</v>
    </spb>
    <spb s="11">
      <v>2</v>
      <v>Name</v>
    </spb>
    <spb s="12">
      <v>2</v>
      <v>2</v>
    </spb>
    <spb s="13">
      <v>2</v>
      <v>3</v>
      <v>2</v>
      <v>5</v>
      <v>2</v>
      <v>6</v>
      <v>2</v>
      <v>2</v>
      <v>9</v>
    </spb>
    <spb s="14">
      <v>GMT</v>
    </spb>
    <spb s="15">
      <v>Change</v>
      <v>Currency</v>
      <v>High</v>
      <v>Low</v>
      <v>Name</v>
      <v>Price</v>
      <v>Open</v>
      <v>Change (%)</v>
      <v>UniqueName</v>
      <v>From currency</v>
      <v>%ProviderInfo</v>
      <v>Previous close</v>
      <v>Ticker symbol</v>
      <v>Instrument type</v>
      <v>52 week high</v>
      <v>52 week low</v>
      <v>Last trade time</v>
    </spb>
    <spb s="11">
      <v>3</v>
      <v>Name</v>
    </spb>
    <spb s="16">
      <v>2</v>
      <v>2</v>
      <v>2</v>
      <v>3</v>
      <v>2</v>
      <v>2</v>
      <v>5</v>
      <v>2</v>
      <v>6</v>
      <v>2</v>
      <v>2</v>
      <v>9</v>
    </spb>
  </spbData>
</supportingPropertyBags>
</file>

<file path=xl/richData/rdsupportingpropertybagstructure.xml><?xml version="1.0" encoding="utf-8"?>
<spbStructures xmlns="http://schemas.microsoft.com/office/spreadsheetml/2017/richdata2" count="17">
  <s>
    <k n="P/I" t="s"/>
    <k n="Beta" t="s"/>
    <k n="Cambio" t="s"/>
    <k n="Moneda" t="s"/>
    <k n="Máximo" t="s"/>
    <k n="Mínimo" t="s"/>
    <k n="Nombre" t="s"/>
    <k n="Precio" t="s"/>
    <k n="Sector" t="s"/>
    <k n="Volumen" t="s"/>
    <k n="Apertura" t="s"/>
    <k n="Empleados" t="s"/>
    <k n="Cambio (%)" t="s"/>
    <k n="ExchangeID" t="s"/>
    <k n="UniqueName" t="s"/>
    <k n="Descripción" t="s"/>
    <k n="Intercambio" t="s"/>
    <k n="Sede central" t="s"/>
    <k n="%ProviderInfo" t="s"/>
    <k n="Nombre oficial" t="s"/>
    <k n="Cierre anterior" t="s"/>
    <k n="LearnMoreOnLink" t="s"/>
    <k n="Símbolo bursátil" t="s"/>
    <k n="Volumen promedio" t="s"/>
    <k n="Año de constitución" t="s"/>
    <k n="Tipo de instrumento" t="s"/>
    <k n="Máximo en 52 semanas" t="s"/>
    <k n="Mínimo en 52 semanas" t="s"/>
    <k n="Acciones en circulación" t="s"/>
    <k n="Capitalización de mercado" t="s"/>
    <k n="Abreviatura de intercambio" t="s"/>
    <k n="Hora de la última operación" t="s"/>
  </s>
  <s>
    <k n="^Order" t="spba"/>
    <k n="TitleProperty" t="s"/>
    <k n="SubTitleProperty" t="s"/>
  </s>
  <s>
    <k n="ShowInCardView" t="b"/>
    <k n="ShowInDotNotation" t="b"/>
    <k n="ShowInAutoComplete" t="b"/>
  </s>
  <s>
    <k n="ExchangeID" t="spb"/>
    <k n="UniqueName" t="spb"/>
    <k n="`%ProviderInfo" t="spb"/>
    <k n="LearnMoreOnLink" t="spb"/>
  </s>
  <s>
    <k n="P/I" t="i"/>
    <k n="Beta" t="i"/>
    <k n="Cambio" t="i"/>
    <k n="Máximo" t="i"/>
    <k n="Mínimo" t="i"/>
    <k n="Nombre" t="i"/>
    <k n="Precio" t="i"/>
    <k n="Volumen" t="i"/>
    <k n="Apertura" t="i"/>
    <k n="Empleados" t="i"/>
    <k n="Cambio (%)" t="i"/>
    <k n="Cierre anterior" t="i"/>
    <k n="Volumen promedio" t="i"/>
    <k n="`%EntityServiceId" t="i"/>
    <k n="Año de constitución" t="i"/>
    <k n="Máximo en 52 semanas" t="i"/>
    <k n="Mínimo en 52 semanas" t="i"/>
    <k n="Acciones en circulación" t="i"/>
    <k n="Capitalización de mercado" t="i"/>
    <k n="Hora de la última operación" t="i"/>
  </s>
  <s>
    <k n="Cambio" t="s"/>
    <k n="Precio" t="s"/>
    <k n="Cambio (%)" t="s"/>
    <k n="Hora de la última operación" t="s"/>
  </s>
  <s>
    <k n="P/I" t="s"/>
    <k n="Beta" t="s"/>
    <k n="Cambio" t="s"/>
    <k n="Moneda" t="s"/>
    <k n="Máximo" t="s"/>
    <k n="Mínimo" t="s"/>
    <k n="Nombre" t="s"/>
    <k n="Precio" t="s"/>
    <k n="Sector" t="s"/>
    <k n="Volumen" t="s"/>
    <k n="Apertura" t="s"/>
    <k n="Empleados" t="s"/>
    <k n="Cambio (%)" t="s"/>
    <k n="ExchangeID" t="s"/>
    <k n="UniqueName" t="s"/>
    <k n="Descripción" t="s"/>
    <k n="Intercambio" t="s"/>
    <k n="Sede central" t="s"/>
    <k n="%ProviderInfo" t="s"/>
    <k n="Nombre oficial" t="s"/>
    <k n="Cierre anterior" t="s"/>
    <k n="LearnMoreOnLink" t="s"/>
    <k n="Símbolo bursátil" t="s"/>
    <k n="Volumen promedio" t="s"/>
    <k n="Año de constitución" t="s"/>
    <k n="Tipo de instrumento" t="s"/>
    <k n="Máximo en 52 semanas" t="s"/>
    <k n="Mínimo en 52 semanas" t="s"/>
    <k n="Acciones en circulación" t="s"/>
    <k n="Cambio (horario ampliado)" t="s"/>
    <k n="Capitalización de mercado" t="s"/>
    <k n="Precio (horario ampliado)" t="s"/>
    <k n="Abreviatura de intercambio" t="s"/>
    <k n="Cambio % (horario ampliado)" t="s"/>
    <k n="Hora de la última operación" t="s"/>
  </s>
  <s>
    <k n="P/I" t="i"/>
    <k n="Beta" t="i"/>
    <k n="Cambio" t="i"/>
    <k n="Máximo" t="i"/>
    <k n="Mínimo" t="i"/>
    <k n="Nombre" t="i"/>
    <k n="Precio" t="i"/>
    <k n="Volumen" t="i"/>
    <k n="Apertura" t="i"/>
    <k n="Empleados" t="i"/>
    <k n="Cambio (%)" t="i"/>
    <k n="Cierre anterior" t="i"/>
    <k n="Volumen promedio" t="i"/>
    <k n="`%EntityServiceId" t="i"/>
    <k n="Año de constitución" t="i"/>
    <k n="Máximo en 52 semanas" t="i"/>
    <k n="Mínimo en 52 semanas" t="i"/>
    <k n="Acciones en circulación" t="i"/>
    <k n="Cambio (horario ampliado)" t="i"/>
    <k n="Capitalización de mercado" t="i"/>
    <k n="Precio (horario ampliado)" t="i"/>
    <k n="Cambio % (horario ampliado)" t="i"/>
    <k n="Hora de la última operación" t="i"/>
  </s>
  <s>
    <k n="Cambio" t="s"/>
    <k n="Precio" t="s"/>
    <k n="Cambio (%)" t="s"/>
    <k n="ExchangeID" t="s"/>
    <k n="Cambio (horario ampliado)" t="s"/>
    <k n="Precio (horario ampliado)" t="s"/>
    <k n="Cambio % (horario ampliado)" t="s"/>
    <k n="Hora de la última operación" t="s"/>
  </s>
  <s>
    <k n="Cambio" t="s"/>
    <k n="Precio" t="s"/>
    <k n="Cambio (%)" t="s"/>
    <k n="Cambio (horario ampliado)" t="s"/>
    <k n="Precio (horario ampliado)" t="s"/>
    <k n="Cambio % (horario ampliado)" t="s"/>
    <k n="Hora de la última operación" t="s"/>
  </s>
  <s>
    <k n="Cambio" t="s"/>
    <k n="Moneda" t="s"/>
    <k n="Nombre" t="s"/>
    <k n="Precio" t="s"/>
    <k n="Cambio (%)" t="s"/>
    <k n="UniqueName" t="s"/>
    <k n="De la moneda" t="s"/>
    <k n="%ProviderInfo" t="s"/>
    <k n="Cierre anterior" t="s"/>
    <k n="Símbolo bursátil" t="s"/>
    <k n="Tipo de instrumento" t="s"/>
    <k n="Máximo en 52 semanas" t="s"/>
    <k n="Mínimo en 52 semanas" t="s"/>
    <k n="Hora de la última operación" t="s"/>
  </s>
  <s>
    <k n="^Order" t="spba"/>
    <k n="TitleProperty" t="s"/>
  </s>
  <s>
    <k n="UniqueName" t="spb"/>
    <k n="`%ProviderInfo" t="spb"/>
  </s>
  <s>
    <k n="Cambio" t="i"/>
    <k n="Nombre" t="i"/>
    <k n="Precio" t="i"/>
    <k n="Cambio (%)" t="i"/>
    <k n="Cierre anterior" t="i"/>
    <k n="`%EntityServiceId" t="i"/>
    <k n="Máximo en 52 semanas" t="i"/>
    <k n="Mínimo en 52 semanas" t="i"/>
    <k n="Hora de la última operación" t="i"/>
  </s>
  <s>
    <k n="Hora de la última operación" t="s"/>
  </s>
  <s>
    <k n="Cambio" t="s"/>
    <k n="Moneda" t="s"/>
    <k n="Máximo" t="s"/>
    <k n="Mínimo" t="s"/>
    <k n="Nombre" t="s"/>
    <k n="Precio" t="s"/>
    <k n="Apertura" t="s"/>
    <k n="Cambio (%)" t="s"/>
    <k n="UniqueName" t="s"/>
    <k n="De la moneda" t="s"/>
    <k n="%ProviderInfo" t="s"/>
    <k n="Cierre anterior" t="s"/>
    <k n="Símbolo bursátil" t="s"/>
    <k n="Tipo de instrumento" t="s"/>
    <k n="Máximo en 52 semanas" t="s"/>
    <k n="Mínimo en 52 semanas" t="s"/>
    <k n="Hora de la última operación" t="s"/>
  </s>
  <s>
    <k n="Cambio" t="i"/>
    <k n="Máximo" t="i"/>
    <k n="Mínimo" t="i"/>
    <k n="Nombre" t="i"/>
    <k n="Precio" t="i"/>
    <k n="Apertura" t="i"/>
    <k n="Cambio (%)" t="i"/>
    <k n="Cierre anterior" t="i"/>
    <k n="`%EntityServiceId" t="i"/>
    <k n="Máximo en 52 semanas" t="i"/>
    <k n="Mínimo en 52 semanas" t="i"/>
    <k n="Hora de la última operación"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4" formatCode="#,##0.00"/>
    </x:dxf>
    <x:dxf>
      <x:numFmt numFmtId="0" formatCode="General"/>
    </x:dxf>
    <x:dxf>
      <x:numFmt numFmtId="3" formatCode="#,##0"/>
    </x:dxf>
    <x:dxf>
      <x:numFmt numFmtId="14" formatCode="0.00%"/>
    </x:dxf>
    <x:dxf>
      <x:numFmt numFmtId="2" formatCode="0.00"/>
    </x:dxf>
    <x:dxf>
      <x:numFmt numFmtId="1" formatCode="0"/>
    </x:dxf>
    <x:dxf>
      <x:numFmt numFmtId="27" formatCode="dd/mm/yyyy\ h:mm"/>
    </x:dxf>
  </dxfs>
  <richProperties>
    <rPr n="NumberFormat" t="s"/>
    <rPr n="IsTitleField" t="b"/>
  </richProperties>
  <richStyles>
    <rSty dxfid="0">
      <rpv i="0">#,##0.00</rpv>
    </rSty>
    <rSty dxfid="1">
      <rpv i="0">_([$€-x-euro2] * #,##0.00_);_([$€-x-euro2] * (#,##0.00);_([$€-x-euro2] * "-"??_);_(@_)</rpv>
    </rSty>
    <rSty>
      <rpv i="1">1</rpv>
    </rSty>
    <rSty dxfid="2">
      <rpv i="0">#,##0</rpv>
    </rSty>
    <rSty dxfid="3"/>
    <rSty dxfid="4">
      <rpv i="0">0.00</rpv>
    </rSty>
    <rSty dxfid="5">
      <rpv i="0">0</rpv>
    </rSty>
    <rSty dxfid="1">
      <rpv i="0">_([$€-x-euro2] * #,##0_);_([$€-x-euro2] * (#,##0);_([$€-x-euro2] * "-"_);_(@_)</rpv>
    </rSty>
    <rSty dxfid="6"/>
    <rSty dxfid="1">
      <rpv i="0">_([$$-en-US]* #,##0.00_);_([$$-en-US]* (#,##0.00);_([$$-en-US]* "-"??_);_(@_)</rpv>
    </rSty>
    <rSty dxfid="1">
      <rpv i="0">_([$$-en-US]* #,##0_);_([$$-en-US]* (#,##0);_([$$-en-US]* "-"_);_(@_)</rpv>
    </rSty>
  </richStyles>
</richStyleShee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EE33134-101C-44ED-8321-39D209B566B5}" name="Watchlist" displayName="Watchlist" ref="A3:R11" totalsRowShown="0" headerRowDxfId="137">
  <autoFilter ref="A3:R11" xr:uid="{CE5F8BD3-8DC9-4C3D-A914-2B0936C9D7FF}"/>
  <sortState xmlns:xlrd2="http://schemas.microsoft.com/office/spreadsheetml/2017/richdata2" ref="A4:R11">
    <sortCondition sortBy="icon" ref="C3:C11" iconSet="3Symbols2" iconId="0"/>
  </sortState>
  <tableColumns count="18">
    <tableColumn id="18" xr3:uid="{81771CDD-1C00-4B8F-B185-9D356821CBE6}" name="Símbolo" dataDxfId="136" totalsRowDxfId="135" dataCellStyle="Hipervínculo" totalsRowCellStyle="Hipervínculo">
      <calculatedColumnFormula array="1">_FV(Watchlist[[#This Row],[Empresa]],"Símbolo bursátil",TRUE)</calculatedColumnFormula>
    </tableColumn>
    <tableColumn id="1" xr3:uid="{DF95E967-4F23-491B-A9E5-AC952506C19B}" name="Empresa" dataDxfId="134" totalsRowDxfId="133"/>
    <tableColumn id="7" xr3:uid="{9E043296-9841-4E80-84AA-F4F92AB6978B}" name="En Cartera" dataDxfId="132" totalsRowDxfId="131">
      <calculatedColumnFormula>IF(ISTEXT(VLOOKUP(Watchlist[[#This Row],[Símbolo]],'Cartera de Acciones'!A:A,1,FALSE)),1,0)</calculatedColumnFormula>
    </tableColumn>
    <tableColumn id="2" xr3:uid="{2FE3BA21-FFB6-433B-B578-7244344FBD88}" name="Precio" dataDxfId="130">
      <calculatedColumnFormula array="1">_FV(Watchlist[[#This Row],[Empresa]],"Precio")</calculatedColumnFormula>
    </tableColumn>
    <tableColumn id="3" xr3:uid="{CD579538-7F3F-42D4-B412-6C00D0272561}" name="Cambio (%)" dataDxfId="129">
      <calculatedColumnFormula array="1">_FV(Watchlist[[#This Row],[Empresa]],"Cambio (%)",TRUE)</calculatedColumnFormula>
    </tableColumn>
    <tableColumn id="12" xr3:uid="{06E8B854-0F27-4265-9743-A37D918EDF55}" name="Objetivo" dataDxfId="128" totalsRowDxfId="127" dataCellStyle="Entrada"/>
    <tableColumn id="4" xr3:uid="{1637119B-896C-4B02-A505-C58F0CCACFF0}" name="PER" dataDxfId="126" dataCellStyle="Porcentaje" totalsRowCellStyle="Porcentaje">
      <calculatedColumnFormula>IFERROR(Watchlist[[#This Row],[Precio]]/Watchlist[[#This Row],[BPA]]/100,0)</calculatedColumnFormula>
    </tableColumn>
    <tableColumn id="5" xr3:uid="{F3CCD785-2334-4092-B8BC-C60D8E013A46}" name="Pay-out" dataDxfId="125" dataCellStyle="Porcentaje" totalsRowCellStyle="Porcentaje">
      <calculatedColumnFormula>IFERROR(Watchlist[[#This Row],[Dividendo]]/Watchlist[[#This Row],[BPA]],0)</calculatedColumnFormula>
    </tableColumn>
    <tableColumn id="6" xr3:uid="{6B77D193-C2E8-488F-AAEE-FE85B70AD0F2}" name="BPA" dataDxfId="124" dataCellStyle="Entrada"/>
    <tableColumn id="8" xr3:uid="{DF34E194-68F5-430D-A310-28B4D793CD98}" name="Dividendo" dataDxfId="123" dataCellStyle="Entrada"/>
    <tableColumn id="10" xr3:uid="{19A85500-333B-4C3A-88E1-C0BC8BCEF8B7}" name="RPD" dataDxfId="122" dataCellStyle="Porcentaje" totalsRowCellStyle="Porcentaje">
      <calculatedColumnFormula>Watchlist[[#This Row],[Dividendo]]/Watchlist[[#This Row],[Precio]]</calculatedColumnFormula>
    </tableColumn>
    <tableColumn id="11" xr3:uid="{A27897EB-3EA0-4D0B-9849-27D784615272}" name="Moneda">
      <calculatedColumnFormula array="1">_FV(Watchlist[[#This Row],[Empresa]],"Moneda")</calculatedColumnFormula>
    </tableColumn>
    <tableColumn id="14" xr3:uid="{379F329C-92E7-44A3-877A-5CC7FF1CB17C}" name="Máximo" dataDxfId="121" totalsRowDxfId="120">
      <calculatedColumnFormula array="1">_FV(Watchlist[[#This Row],[Empresa]],"Máximo")</calculatedColumnFormula>
    </tableColumn>
    <tableColumn id="13" xr3:uid="{233921E3-6B0A-4240-89DC-1878C4CCA97F}" name="Mínimo" dataDxfId="119" totalsRowDxfId="118">
      <calculatedColumnFormula array="1">_FV(Watchlist[[#This Row],[Empresa]],"Mínimo")</calculatedColumnFormula>
    </tableColumn>
    <tableColumn id="15" xr3:uid="{7656195C-A127-436D-AF15-36950680B078}" name="Máximo en 52 semanas" dataDxfId="117" totalsRowDxfId="116">
      <calculatedColumnFormula array="1">_FV(Watchlist[[#This Row],[Empresa]],"Máximo en 52 semanas",TRUE)</calculatedColumnFormula>
    </tableColumn>
    <tableColumn id="17" xr3:uid="{D25E99B2-1FBC-4DEF-ADAC-56DA94D91FF3}" name="Mediana en 52 semanas" dataDxfId="115" totalsRowDxfId="114">
      <calculatedColumnFormula>(Watchlist[[#This Row],[Mínimo en 52 semanas]]+Watchlist[[#This Row],[Máximo en 52 semanas]])/2</calculatedColumnFormula>
    </tableColumn>
    <tableColumn id="16" xr3:uid="{DEB6E767-6817-41A9-B0A7-137D5B82D925}" name="Mínimo en 52 semanas" dataDxfId="113" totalsRowDxfId="112">
      <calculatedColumnFormula array="1">_FV(Watchlist[[#This Row],[Empresa]],"Mínimo en 52 semanas",TRUE)</calculatedColumnFormula>
    </tableColumn>
    <tableColumn id="22" xr3:uid="{D3A8C35F-57A1-42E7-98E8-F4FC224066F0}" name="Sector" dataDxfId="111" totalsRowDxfId="110">
      <calculatedColumnFormula array="1">_FV(Watchlist[[#This Row],[Empresa]],"Sector")</calculatedColumnFormula>
    </tableColumn>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47CA7F9-4962-473A-9485-8A660D5AF319}" name="Tabla2" displayName="Tabla2" ref="A4:T9" totalsRowCount="1">
  <autoFilter ref="A4:T8" xr:uid="{847CA7F9-4962-473A-9485-8A660D5AF319}"/>
  <tableColumns count="20">
    <tableColumn id="4" xr3:uid="{D980E86D-8C97-4E66-BFB5-2EF586CE6FF7}" name="Símbolo" totalsRowLabel="Total" dataDxfId="87" totalsRowDxfId="86">
      <calculatedColumnFormula array="1">_FV(Tabla2[[#This Row],[Empresa]],"Símbolo bursátil",TRUE)</calculatedColumnFormula>
    </tableColumn>
    <tableColumn id="1" xr3:uid="{C2F283C2-F09B-4FDD-BF82-86B2AB2BAA35}" name="Empresa" totalsRowDxfId="85" dataCellStyle="Entrada"/>
    <tableColumn id="17" xr3:uid="{8C5313CE-F8EC-44BE-9F04-6061CE6A523E}" name="Moneda" dataDxfId="84">
      <calculatedColumnFormula array="1">_FV(Tabla2[[#This Row],[Empresa]],"Moneda")</calculatedColumnFormula>
    </tableColumn>
    <tableColumn id="2" xr3:uid="{8FB53429-8851-4FC5-A56E-9A674A9CBB9A}" name="Cantidad" totalsRowFunction="sum" dataDxfId="83">
      <calculatedColumnFormula>SUMIFS(Movimientos!C:C,Movimientos!A:A,"Acción",Movimientos!B:B,Tabla2[[#This Row],[Símbolo]],Movimientos!E:E,"Compra")</calculatedColumnFormula>
    </tableColumn>
    <tableColumn id="10" xr3:uid="{6338FE3A-E152-425C-8993-BCDEB9CD3C44}" name="Precio Medio" dataDxfId="82" totalsRowDxfId="81">
      <calculatedColumnFormula>IFERROR(SUMIFS(Movimientos!G:G,Movimientos!B:B,Tabla2[[#This Row],[Símbolo]],Movimientos!A:A,"Acción",Movimientos!E:E,"Compra")/SUMIFS(Movimientos!C:C,Movimientos!B:B,Tabla2[[#This Row],[Símbolo]],Movimientos!A:A,"Acción",Movimientos!E:E,"Compra"),0)</calculatedColumnFormula>
    </tableColumn>
    <tableColumn id="6" xr3:uid="{2385BAC6-8AD2-4563-946A-41975088A938}" name="Valor" totalsRowDxfId="80">
      <calculatedColumnFormula>Tabla2[[#This Row],[Cantidad]]*Tabla2[[#This Row],[Precio Medio]]</calculatedColumnFormula>
    </tableColumn>
    <tableColumn id="18" xr3:uid="{826CD403-78BA-4440-AB5D-40C96D02DA89}" name="Precio Medio €" dataDxfId="79">
      <calculatedColumnFormula>VLOOKUP(Tabla2[[#This Row],[Moneda]] &amp; "EUR",Divisas!A:C,3,FALSE) * Tabla2[[#This Row],[Precio Medio]]</calculatedColumnFormula>
    </tableColumn>
    <tableColumn id="3" xr3:uid="{39518533-245B-418D-ABFD-20D4F383564C}" name="Valor €" totalsRowFunction="sum" dataDxfId="78" totalsRowDxfId="77">
      <calculatedColumnFormula>Tabla2[[#This Row],[Cantidad]]*Tabla2[[#This Row],[Precio Medio €]]</calculatedColumnFormula>
    </tableColumn>
    <tableColumn id="7" xr3:uid="{D005E0F5-5BC5-4B23-BE8D-95AA14BC3581}" name="Peso" totalsRowFunction="sum" dataDxfId="76" totalsRowDxfId="75" dataCellStyle="Porcentaje">
      <calculatedColumnFormula>IFERROR(Tabla2[[#This Row],[Valor €]]/Tabla2[[#Totals],[Valor €]],0)</calculatedColumnFormula>
    </tableColumn>
    <tableColumn id="8" xr3:uid="{049B9BDC-1F7D-455E-8FAE-D5AC714D56FB}" name="Ingresos Dividendos" totalsRowFunction="sum" totalsRowDxfId="74">
      <calculatedColumnFormula>SUMIFS(Movimientos!D:D,Movimientos!A:A,"Acción",Movimientos!B:B,Tabla2[[#This Row],[Símbolo]],Movimientos!E:E,"Dividendo")</calculatedColumnFormula>
    </tableColumn>
    <tableColumn id="19" xr3:uid="{7ACE5D8D-C26F-49C7-8D0F-515CB3B82CE2}" name="Ingresos Dividendos €" totalsRowFunction="sum" dataDxfId="73" totalsRowDxfId="72">
      <calculatedColumnFormula>VLOOKUP(Tabla2[[#This Row],[Moneda]] &amp; "EUR",Divisas!A:C,3,FALSE) * Tabla2[[#This Row],[Ingresos Dividendos]]</calculatedColumnFormula>
    </tableColumn>
    <tableColumn id="9" xr3:uid="{23FA7DBC-9BF5-4327-92B1-49BFA7221614}" name="Peso Dividendos" totalsRowFunction="sum" dataDxfId="71" totalsRowDxfId="70" dataCellStyle="Porcentaje">
      <calculatedColumnFormula>IFERROR(Tabla2[[#This Row],[Ingresos Dividendos €]]/Tabla2[[#Totals],[Ingresos Dividendos €]],0)</calculatedColumnFormula>
    </tableColumn>
    <tableColumn id="5" xr3:uid="{EDBD48D5-0008-4221-8538-B0B8EF06F662}" name="Precio Actual" dataDxfId="69">
      <calculatedColumnFormula array="1">_FV(Tabla2[[#This Row],[Empresa]],"Precio")</calculatedColumnFormula>
    </tableColumn>
    <tableColumn id="11" xr3:uid="{7D07301B-A1C9-4607-A2F6-44858C1A35FF}" name="Valor Actual" totalsRowDxfId="68">
      <calculatedColumnFormula>Tabla2[[#This Row],[Cantidad]]*Tabla2[[#This Row],[Precio Actual]]</calculatedColumnFormula>
    </tableColumn>
    <tableColumn id="21" xr3:uid="{60E9F500-2527-4755-B733-CEA027DAED22}" name="Valor Actual €" totalsRowFunction="sum" dataDxfId="67" totalsRowDxfId="66">
      <calculatedColumnFormula>VLOOKUP(Tabla2[[#This Row],[Moneda]] &amp; "EUR",Divisas!A:C,3,FALSE) * Tabla2[[#This Row],[Valor Actual]]</calculatedColumnFormula>
    </tableColumn>
    <tableColumn id="12" xr3:uid="{981B4E7F-35BF-478C-8BD7-FD1E6A2E0ABC}" name="Peso Actual" totalsRowFunction="sum" dataDxfId="65" totalsRowDxfId="64" dataCellStyle="Porcentaje">
      <calculatedColumnFormula>Tabla2[[#This Row],[Valor Actual €]]/Tabla2[[#Totals],[Valor Actual €]]</calculatedColumnFormula>
    </tableColumn>
    <tableColumn id="13" xr3:uid="{C0194B0E-F73D-443A-9ED5-C6792E867404}" name="Valor Actual + Div €" totalsRowFunction="sum" dataDxfId="63" totalsRowDxfId="62">
      <calculatedColumnFormula>Tabla2[[#This Row],[Valor Actual €]]+Tabla2[[#This Row],[Ingresos Dividendos €]]</calculatedColumnFormula>
    </tableColumn>
    <tableColumn id="14" xr3:uid="{E8CF29C7-8ABF-4A7D-A670-EA32B7427168}" name="Rentabilidad" totalsRowFunction="custom" dataDxfId="61" totalsRowDxfId="60" dataCellStyle="Porcentaje">
      <calculatedColumnFormula>IFERROR((Tabla2[[#This Row],[Valor Actual + Div €]]-Tabla2[[#This Row],[Valor €]])/Tabla2[[#This Row],[Valor €]],0)</calculatedColumnFormula>
      <totalsRowFormula>SUMPRODUCT(Tabla2[Rentabilidad],Tabla2[Valor Actual €]) / SUM(Tabla2[Valor Actual €])</totalsRowFormula>
    </tableColumn>
    <tableColumn id="15" xr3:uid="{C411D320-C7C1-4C60-A711-1411AE21BED3}" name="Rentabilidad sin Div" totalsRowFunction="custom" dataDxfId="59" totalsRowDxfId="58" dataCellStyle="Porcentaje">
      <calculatedColumnFormula>IFERROR((Tabla2[[#This Row],[Valor Actual]]-Tabla2[[#This Row],[Valor]])/Tabla2[[#This Row],[Valor]],0)</calculatedColumnFormula>
      <totalsRowFormula>SUMPRODUCT(Tabla2[Rentabilidad sin Div],Tabla2[Valor Actual €]) / SUM(Tabla2[Valor Actual €])</totalsRowFormula>
    </tableColumn>
    <tableColumn id="16" xr3:uid="{7C8F93E6-8C0D-493B-87AA-641A51204C06}" name="Variación Día €" totalsRowFunction="sum" dataDxfId="57" totalsRowDxfId="56" dataCellStyle="Porcentaje">
      <calculatedColumnFormula array="1">Tabla2[[#This Row],[Valor Actual €]]*_FV(Tabla2[[#This Row],[Empresa]],"Cambio (%)",TRUE)</calculatedColumnFormula>
    </tableColumn>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2FD70E12-D5D1-41F1-9DB7-1FC761D85A8A}" name="Tabla467" displayName="Tabla467" ref="A5:T12" totalsRowCount="1">
  <autoFilter ref="A5:T11" xr:uid="{62019DE6-AC45-4767-A630-406B5C6DCF1F}"/>
  <tableColumns count="20">
    <tableColumn id="1" xr3:uid="{4698CD60-BB2E-4439-B1A5-7D9A1EE9259C}" name="Nombre del Fondo" totalsRowLabel="Total" dataCellStyle="Entrada"/>
    <tableColumn id="3" xr3:uid="{4B50C69E-B0FC-4782-A851-F223FC89C3FE}" name="ISIN" totalsRowLabel="Total" dataCellStyle="Entrada"/>
    <tableColumn id="7" xr3:uid="{8CD2363C-3FF2-49E7-987B-938A58FAFDD6}" name="TER" totalsRowFunction="custom" dataDxfId="51" totalsRowDxfId="50" dataCellStyle="Entrada">
      <totalsRowFormula>IFERROR(SUMPRODUCT(Tabla467[TER],Tabla467[Valor Actual]) / SUM(Tabla467[Valor Actual]),0)</totalsRowFormula>
    </tableColumn>
    <tableColumn id="6" xr3:uid="{8709351D-B9B4-41BB-9832-5652A1A94B65}" name="Moneda" dataDxfId="49" dataCellStyle="Entrada"/>
    <tableColumn id="4" xr3:uid="{69B789B0-5B8C-480A-9188-FB39000EE6F7}" name="Cantidad" totalsRowFunction="sum" dataDxfId="48" totalsRowDxfId="47">
      <calculatedColumnFormula>SUMIFS(Movimientos!C:C,Movimientos!A:A,"Fondo",Movimientos!B:B,Tabla467[[#This Row],[Nombre del Fondo]],Movimientos!E:E,"Compra")</calculatedColumnFormula>
    </tableColumn>
    <tableColumn id="5" xr3:uid="{5C43DDA1-3148-46CB-898C-1E05F12E4B4F}" name="Precio Medio">
      <calculatedColumnFormula>IFERROR(SUMIFS(Movimientos!G:G,Movimientos!B:B,Tabla467[[#This Row],[Nombre del Fondo]],Movimientos!A:A,"Fondo",Movimientos!E:E,"Compra")/SUMIFS(Movimientos!C:C,Movimientos!B:B,Tabla467[[#This Row],[Nombre del Fondo]],Movimientos!A:A,"Fondo",Movimientos!E:E,"Compra"),0)</calculatedColumnFormula>
    </tableColumn>
    <tableColumn id="8" xr3:uid="{1992BFF4-9A02-4EA4-894B-F957E89BE119}" name="Valor" totalsRowFunction="sum" totalsRowDxfId="46">
      <calculatedColumnFormula>Tabla467[[#This Row],[Cantidad]]*Tabla467[[#This Row],[Precio Medio]]</calculatedColumnFormula>
    </tableColumn>
    <tableColumn id="17" xr3:uid="{97CDB3C3-ACCF-40D3-8C1B-09BFC83BE1B2}" name="Peso" totalsRowFunction="sum" dataDxfId="45" totalsRowDxfId="44" dataCellStyle="Porcentaje">
      <calculatedColumnFormula>IFERROR(Tabla467[[#This Row],[Valor]]/Tabla467[[#Totals],[Valor]],0)</calculatedColumnFormula>
    </tableColumn>
    <tableColumn id="11" xr3:uid="{0BEB18F5-4CCD-435F-8B44-40320755F6F6}" name="Índice" totalsRowDxfId="43" dataCellStyle="Entrada"/>
    <tableColumn id="10" xr3:uid="{E42262E8-F5DE-47E7-AEA5-7F44D17D8154}" name="Capitalización Índice" totalsRowFunction="sum" dataDxfId="42" totalsRowDxfId="41" dataCellStyle="Entrada"/>
    <tableColumn id="18" xr3:uid="{D9606018-809E-47F5-B3D2-8657127C878D}" name="Peso Ínidce" totalsRowFunction="sum" dataDxfId="40" totalsRowDxfId="39" dataCellStyle="Porcentaje">
      <calculatedColumnFormula>IFERROR(Tabla467[[#This Row],[Capitalización Índice]]/Tabla467[[#Totals],[Capitalización Índice]],0)</calculatedColumnFormula>
    </tableColumn>
    <tableColumn id="12" xr3:uid="{29B8DE8A-33BF-49FE-9414-2ADEE30A04BE}" name="Precio Actual" dataDxfId="38" dataCellStyle="Entrada"/>
    <tableColumn id="13" xr3:uid="{DE1E3B15-C4BE-4BA5-B856-244A4F2C6F13}" name="Valor Actual" totalsRowFunction="sum" totalsRowDxfId="37">
      <calculatedColumnFormula>Tabla467[[#This Row],[Precio Actual]]*Tabla467[[#This Row],[Cantidad]]</calculatedColumnFormula>
    </tableColumn>
    <tableColumn id="15" xr3:uid="{C16046FB-B9FA-4C93-9040-5AA24005AEFD}" name="Peso Actual" totalsRowFunction="sum" dataDxfId="36" totalsRowDxfId="35" dataCellStyle="Porcentaje">
      <calculatedColumnFormula>IFERROR(Tabla467[[#This Row],[Valor Actual]]/Tabla467[[#Totals],[Valor Actual]],0)</calculatedColumnFormula>
    </tableColumn>
    <tableColumn id="16" xr3:uid="{50B62543-BD44-4A66-8755-E63086EF06E3}" name="Rentabilidad" totalsRowFunction="custom" dataDxfId="34" totalsRowDxfId="33" dataCellStyle="Porcentaje">
      <calculatedColumnFormula>IFERROR((Tabla467[[#This Row],[Valor Actual]]-Tabla467[[#This Row],[Valor]])/Tabla467[[#This Row],[Valor]],0)</calculatedColumnFormula>
      <totalsRowFormula>SUMPRODUCT(Tabla467[Rentabilidad],Tabla467[Valor Actual]) / SUM(Tabla467[Valor Actual])</totalsRowFormula>
    </tableColumn>
    <tableColumn id="2" xr3:uid="{5F058DEC-ABF7-4D21-A053-17E33738AE58}" name="Rebalanceo" totalsRowFunction="custom" dataDxfId="32" totalsRowDxfId="31" dataCellStyle="Porcentaje">
      <calculatedColumnFormula>Tabla467[[#This Row],[Peso Ínidce]]-Tabla467[[#This Row],[Peso Actual]]</calculatedColumnFormula>
      <totalsRowFormula array="1">AVERAGE(ABS(Tabla467[Rebalanceo]))</totalsRowFormula>
    </tableColumn>
    <tableColumn id="20" xr3:uid="{CE0E6510-00F5-43F2-893D-03456CFAC6D4}" name="Cantidad Compra" dataDxfId="30" totalsRowDxfId="29" dataCellStyle="Millares">
      <calculatedColumnFormula>Tabla467[[#This Row],[Valor Compra]]/Tabla467[[#This Row],[Precio Actual]]</calculatedColumnFormula>
    </tableColumn>
    <tableColumn id="9" xr3:uid="{3E4AB3CE-CD5A-48A4-92EA-83A78697279E}" name="Valor Compra" totalsRowFunction="sum" dataDxfId="28" totalsRowDxfId="27" dataCellStyle="Bueno" totalsRowCellStyle="Bueno">
      <calculatedColumnFormula>Tabla467[[#This Row],[Rebalanceo]]*Tabla467[[#Totals],[Valor Actual]] + $B$2 * Tabla467[[#This Row],[Peso Ínidce]]</calculatedColumnFormula>
    </tableColumn>
    <tableColumn id="14" xr3:uid="{2D60AF42-E005-4CD3-AFC7-FBFC6C360110}" name="Valor Tras Compra" totalsRowFunction="sum" dataDxfId="26" totalsRowDxfId="25">
      <calculatedColumnFormula>Tabla467[[#This Row],[Valor Actual]]+Tabla467[[#This Row],[Valor Compra]]</calculatedColumnFormula>
    </tableColumn>
    <tableColumn id="19" xr3:uid="{C13A00B5-6678-4A8D-B6BB-41E835A26E5E}" name="Peso Tras Compra" totalsRowFunction="sum" dataDxfId="24" totalsRowDxfId="23" dataCellStyle="Porcentaje">
      <calculatedColumnFormula>Tabla467[[#This Row],[Valor Tras Compra]]/Tabla467[[#Totals],[Valor Tras Compra]]</calculatedColumnFormula>
    </tableColumn>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62019DE6-AC45-4767-A630-406B5C6DCF1F}" name="Tabla4" displayName="Tabla4" ref="A4:M6" totalsRowCount="1">
  <autoFilter ref="A4:M5" xr:uid="{62019DE6-AC45-4767-A630-406B5C6DCF1F}"/>
  <tableColumns count="13">
    <tableColumn id="1" xr3:uid="{3A406A96-6F14-47A8-9BEA-D0EAE96E0279}" name="Nombre del Fondo" totalsRowDxfId="18" dataCellStyle="Entrada"/>
    <tableColumn id="3" xr3:uid="{106CD027-F92D-4E3E-91EB-E4ABB1922358}" name="ISIN" totalsRowLabel="Total" dataCellStyle="Entrada"/>
    <tableColumn id="2" xr3:uid="{B6EDC192-A528-4838-92B9-10787DB6D96A}" name="TER" dataDxfId="17" totalsRowDxfId="16" dataCellStyle="Entrada"/>
    <tableColumn id="6" xr3:uid="{7A14813E-AACA-46AA-8866-43BCF0E3FCEC}" name="Moneda" dataDxfId="15" dataCellStyle="Entrada"/>
    <tableColumn id="4" xr3:uid="{C0015893-5201-4192-AF74-6BCB9FC66DA6}" name="Cantidad" totalsRowFunction="sum" dataDxfId="14" totalsRowDxfId="13">
      <calculatedColumnFormula>SUMIFS(Movimientos!C:C,Movimientos!A:A,"Fondo",Movimientos!B:B,Tabla4[[#This Row],[Nombre del Fondo]],Movimientos!E:E,"Compra")</calculatedColumnFormula>
    </tableColumn>
    <tableColumn id="5" xr3:uid="{E0D4D994-23D2-4313-BECF-49F3E0EE446A}" name="Precio Medio">
      <calculatedColumnFormula>IFERROR(SUMIFS(Movimientos!G:G,Movimientos!B:B,Tabla4[[#This Row],[Nombre del Fondo]],Movimientos!A:A,"Fondo",Movimientos!E:E,"Compra")/SUMIFS(Movimientos!C:C,Movimientos!B:B,Tabla4[[#This Row],[Nombre del Fondo]],Movimientos!A:A,"Fondo",Movimientos!E:E,"Compra"),0)</calculatedColumnFormula>
    </tableColumn>
    <tableColumn id="8" xr3:uid="{5F496697-5F75-4E1D-9272-1F5368EB43F4}" name="Valor" totalsRowFunction="sum" totalsRowDxfId="12">
      <calculatedColumnFormula>Tabla4[[#This Row],[Cantidad]]*Tabla4[[#This Row],[Precio Medio]]</calculatedColumnFormula>
    </tableColumn>
    <tableColumn id="17" xr3:uid="{A88EDBE5-8B0F-4C55-97E5-F97B58EECD92}" name="Peso" dataDxfId="11" dataCellStyle="Porcentaje">
      <calculatedColumnFormula>IFERROR(Tabla4[[#This Row],[Valor]]/Tabla4[[#Totals],[Valor]],0)</calculatedColumnFormula>
    </tableColumn>
    <tableColumn id="11" xr3:uid="{4890FEC1-A5DB-44FA-A183-AFB1D2CB57F5}" name="Índice" totalsRowDxfId="10" dataCellStyle="Entrada"/>
    <tableColumn id="12" xr3:uid="{0D2D0C3F-AAE6-42B2-92D1-B59EF00A7148}" name="Precio Actual" dataDxfId="9" dataCellStyle="Entrada"/>
    <tableColumn id="13" xr3:uid="{167EE080-C67E-459C-942A-1581D18140B6}" name="Valor Actual" totalsRowFunction="sum" totalsRowDxfId="8">
      <calculatedColumnFormula>Tabla4[[#This Row],[Precio Actual]]*Tabla4[[#This Row],[Cantidad]]</calculatedColumnFormula>
    </tableColumn>
    <tableColumn id="15" xr3:uid="{FB871CB4-595C-4395-A71D-9E302911F8F1}" name="Peso Actual" totalsRowFunction="sum" totalsRowDxfId="7" dataCellStyle="Porcentaje">
      <calculatedColumnFormula>IFERROR(Tabla4[[#This Row],[Valor Actual]]/Tabla4[[#Totals],[Valor Actual]],0)</calculatedColumnFormula>
    </tableColumn>
    <tableColumn id="16" xr3:uid="{CA8DCD1A-3F94-4006-9C47-3E9296C13564}" name="Rentabilidad" totalsRowFunction="custom" dataDxfId="6" totalsRowDxfId="5" dataCellStyle="Porcentaje">
      <calculatedColumnFormula>IFERROR((Tabla4[[#This Row],[Valor Actual]]-Tabla4[[#This Row],[Valor]])/Tabla4[[#This Row],[Valor]],0)</calculatedColumnFormula>
      <totalsRowFormula>SUMPRODUCT(Tabla4[Rentabilidad],Tabla4[Valor Actual]) / SUM(Tabla4[Valor Actual])</totalsRowFormula>
    </tableColumn>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607FED-345B-4165-95CB-6BFFF07C9FBA}" name="Tabla5" displayName="Tabla5" ref="A1:G13" totalsRowShown="0">
  <autoFilter ref="A1:G13" xr:uid="{37607FED-345B-4165-95CB-6BFFF07C9FBA}"/>
  <tableColumns count="7">
    <tableColumn id="6" xr3:uid="{58160017-836F-460C-807A-05B0BE7152B0}" name="Tipo"/>
    <tableColumn id="1" xr3:uid="{7898B948-45A8-4EED-B605-AE642ACFD1BC}" name="Activo"/>
    <tableColumn id="2" xr3:uid="{938ACDD4-EEFF-4844-A0FF-A55F460433BB}" name="Cantidad" dataDxfId="4" dataCellStyle="Millares"/>
    <tableColumn id="3" xr3:uid="{40B55C34-A67F-437C-AEFA-444877DD8CC2}" name="Precio" dataCellStyle="Millares"/>
    <tableColumn id="5" xr3:uid="{E067FB4D-E606-4A53-BD53-2B4DC3954505}" name="Operación" dataDxfId="3"/>
    <tableColumn id="8" xr3:uid="{A4083B92-D23B-4168-AF45-384C5B31AF9A}" name="Fecha" dataDxfId="2" dataCellStyle="Millares"/>
    <tableColumn id="7" xr3:uid="{AA6E5001-2092-4A2D-BF12-80619FD0BBDB}" name="Valor" dataDxfId="1" dataCellStyle="Millares">
      <calculatedColumnFormula>Tabla5[[#This Row],[Cantidad]]*Tabla5[[#This Row],[Precio]]</calculatedColumnFormula>
    </tableColumn>
  </tableColumns>
  <tableStyleInfo name="TableStyleMedium6"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671FD9A-C52F-46E3-8F87-03DDA9D35F78}" name="Tabla3" displayName="Tabla3" ref="A1:C4" totalsRowShown="0">
  <autoFilter ref="A1:C4" xr:uid="{8671FD9A-C52F-46E3-8F87-03DDA9D35F78}"/>
  <tableColumns count="3">
    <tableColumn id="8" xr3:uid="{02406679-0349-4790-99DD-FF90CA1A45A1}" name="Símbolo bursátil">
      <calculatedColumnFormula array="1">_FV(Tabla3[[#This Row],[Divisa]],"Símbolo bursátil",TRUE)</calculatedColumnFormula>
    </tableColumn>
    <tableColumn id="1" xr3:uid="{55E3E810-6F77-4FB8-9C5D-3099348116E7}" name="Divisa"/>
    <tableColumn id="7" xr3:uid="{A0A09831-6156-479A-BADC-7470EF995456}" name="Precio" dataDxfId="0">
      <calculatedColumnFormula array="1">_FV(Tabla3[[#This Row],[Divisa]],"Precio")</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s://es.investing.com/equities/daimler" TargetMode="External"/><Relationship Id="rId7" Type="http://schemas.openxmlformats.org/officeDocument/2006/relationships/hyperlink" Target="https://es.investing.com/equities/skyworks-solutions-inc" TargetMode="External"/><Relationship Id="rId2" Type="http://schemas.openxmlformats.org/officeDocument/2006/relationships/hyperlink" Target="https://es.investing.com/equities/bay-mot-werke" TargetMode="External"/><Relationship Id="rId1" Type="http://schemas.openxmlformats.org/officeDocument/2006/relationships/hyperlink" Target="https://es.investing.com/equities/inditex" TargetMode="External"/><Relationship Id="rId6" Type="http://schemas.openxmlformats.org/officeDocument/2006/relationships/hyperlink" Target="https://es.investing.com/equities/verizon-communications" TargetMode="External"/><Relationship Id="rId5" Type="http://schemas.openxmlformats.org/officeDocument/2006/relationships/hyperlink" Target="https://es.investing.com/equities/3m-co" TargetMode="External"/><Relationship Id="rId4" Type="http://schemas.openxmlformats.org/officeDocument/2006/relationships/hyperlink" Target="https://es.investing.com/equities/bbva" TargetMode="External"/><Relationship Id="rId9"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hyperlink" Target="http://www.msci.com/resources/factsheets/index_fact_sheet/msci-europe-index.pdf" TargetMode="External"/><Relationship Id="rId13" Type="http://schemas.openxmlformats.org/officeDocument/2006/relationships/printerSettings" Target="../printerSettings/printerSettings3.bin"/><Relationship Id="rId3" Type="http://schemas.openxmlformats.org/officeDocument/2006/relationships/hyperlink" Target="https://es.investing.com/funds/ie00bywycc39" TargetMode="External"/><Relationship Id="rId7" Type="http://schemas.openxmlformats.org/officeDocument/2006/relationships/hyperlink" Target="https://es.investing.com/funds/ie00bdrk7r97" TargetMode="External"/><Relationship Id="rId12" Type="http://schemas.openxmlformats.org/officeDocument/2006/relationships/hyperlink" Target="http://www.msci.com/resources/factsheets/index_fact_sheet/msci-japan-index.pdf" TargetMode="External"/><Relationship Id="rId2" Type="http://schemas.openxmlformats.org/officeDocument/2006/relationships/hyperlink" Target="https://es.investing.com/funds/ie00byx5mx67" TargetMode="External"/><Relationship Id="rId1" Type="http://schemas.openxmlformats.org/officeDocument/2006/relationships/hyperlink" Target="https://www.spglobal.com/spdji/en/indices/equity/sp-500/" TargetMode="External"/><Relationship Id="rId6" Type="http://schemas.openxmlformats.org/officeDocument/2006/relationships/hyperlink" Target="https://es.investing.com/funds/ie00b42w4l06" TargetMode="External"/><Relationship Id="rId11" Type="http://schemas.openxmlformats.org/officeDocument/2006/relationships/hyperlink" Target="https://www.msci.com/resources/factsheets/index_fact_sheet/msci-world-small-cap-index.pdf" TargetMode="External"/><Relationship Id="rId5" Type="http://schemas.openxmlformats.org/officeDocument/2006/relationships/hyperlink" Target="https://es.investing.com/funds/ie00byx5n771" TargetMode="External"/><Relationship Id="rId15" Type="http://schemas.openxmlformats.org/officeDocument/2006/relationships/table" Target="../tables/table3.xml"/><Relationship Id="rId10" Type="http://schemas.openxmlformats.org/officeDocument/2006/relationships/hyperlink" Target="http://www.msci.com/resources/factsheets/index_fact_sheet/msci-pacific-ex-japan-index-net.pdf" TargetMode="External"/><Relationship Id="rId4" Type="http://schemas.openxmlformats.org/officeDocument/2006/relationships/hyperlink" Target="https://es.investing.com/funds/vanguard-european-stock-inst-acc" TargetMode="External"/><Relationship Id="rId9" Type="http://schemas.openxmlformats.org/officeDocument/2006/relationships/hyperlink" Target="http://www.msci.com/resources/factsheets/index_fact_sheet/msci-emerging-markets-index-usd-net.pdf" TargetMode="External"/><Relationship Id="rId14"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s://www.investing.com/funds/renta-4-multigestion-num-pat-gl-chart" TargetMode="External"/><Relationship Id="rId1" Type="http://schemas.openxmlformats.org/officeDocument/2006/relationships/hyperlink" Target="https://www.msci.com/resources/factsheets/index_fact_sheet/msci-world-index.pdf" TargetMode="External"/><Relationship Id="rId4" Type="http://schemas.openxmlformats.org/officeDocument/2006/relationships/table" Target="../tables/table4.xml"/></Relationships>
</file>

<file path=xl/worksheets/_rels/sheet5.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49E585-43FC-43BA-9FBF-A14A3F2B8A13}">
  <dimension ref="A1:R47"/>
  <sheetViews>
    <sheetView tabSelected="1" zoomScale="85" zoomScaleNormal="85" workbookViewId="0">
      <pane xSplit="1" topLeftCell="B1" activePane="topRight" state="frozen"/>
      <selection pane="topRight" activeCell="B1" sqref="B1"/>
    </sheetView>
  </sheetViews>
  <sheetFormatPr baseColWidth="10" defaultRowHeight="15" x14ac:dyDescent="0.25"/>
  <cols>
    <col min="1" max="1" width="10.5703125" bestFit="1" customWidth="1"/>
    <col min="2" max="2" width="64.42578125" bestFit="1" customWidth="1"/>
    <col min="3" max="3" width="12.28515625" style="7" bestFit="1" customWidth="1"/>
    <col min="4" max="4" width="10.140625" bestFit="1" customWidth="1"/>
    <col min="5" max="5" width="13.42578125" bestFit="1" customWidth="1"/>
    <col min="6" max="6" width="8.85546875" style="22" bestFit="1" customWidth="1"/>
    <col min="7" max="7" width="11" bestFit="1" customWidth="1"/>
    <col min="8" max="8" width="10.140625" bestFit="1" customWidth="1"/>
    <col min="9" max="9" width="10.28515625" customWidth="1"/>
    <col min="10" max="10" width="12.42578125" bestFit="1" customWidth="1"/>
    <col min="13" max="13" width="12.140625" bestFit="1" customWidth="1"/>
    <col min="14" max="14" width="10.7109375" bestFit="1" customWidth="1"/>
    <col min="15" max="15" width="24.140625" customWidth="1"/>
    <col min="16" max="17" width="23.85546875" bestFit="1" customWidth="1"/>
    <col min="18" max="18" width="44.140625" bestFit="1" customWidth="1"/>
  </cols>
  <sheetData>
    <row r="1" spans="1:18" x14ac:dyDescent="0.25">
      <c r="A1" s="44" t="s">
        <v>70</v>
      </c>
      <c r="B1" s="45">
        <v>44770</v>
      </c>
    </row>
    <row r="3" spans="1:18" s="8" customFormat="1" x14ac:dyDescent="0.25">
      <c r="A3" s="8" t="s">
        <v>22</v>
      </c>
      <c r="B3" s="8" t="s">
        <v>0</v>
      </c>
      <c r="C3" s="8" t="s">
        <v>21</v>
      </c>
      <c r="D3" s="8" t="s">
        <v>1</v>
      </c>
      <c r="E3" s="8" t="s">
        <v>2</v>
      </c>
      <c r="F3" s="22" t="s">
        <v>67</v>
      </c>
      <c r="G3" s="8" t="s">
        <v>3</v>
      </c>
      <c r="H3" s="8" t="s">
        <v>4</v>
      </c>
      <c r="I3" s="8" t="s">
        <v>5</v>
      </c>
      <c r="J3" s="8" t="s">
        <v>6</v>
      </c>
      <c r="K3" s="8" t="s">
        <v>7</v>
      </c>
      <c r="L3" s="8" t="s">
        <v>8</v>
      </c>
      <c r="M3" s="8" t="s">
        <v>94</v>
      </c>
      <c r="N3" s="8" t="s">
        <v>9</v>
      </c>
      <c r="O3" s="8" t="s">
        <v>10</v>
      </c>
      <c r="P3" s="8" t="s">
        <v>11</v>
      </c>
      <c r="Q3" s="8" t="s">
        <v>12</v>
      </c>
      <c r="R3" s="8" t="s">
        <v>68</v>
      </c>
    </row>
    <row r="4" spans="1:18" x14ac:dyDescent="0.25">
      <c r="A4" s="11" t="s">
        <v>13</v>
      </c>
      <c r="B4" s="10" t="e" vm="1">
        <v>#VALUE!</v>
      </c>
      <c r="C4" s="7">
        <f>IF(ISTEXT(VLOOKUP(Watchlist[[#This Row],[Símbolo]],'Cartera de Acciones'!A:A,1,FALSE)),1,0)</f>
        <v>0</v>
      </c>
      <c r="D4" s="1" cm="1">
        <f t="array" ref="D4">_FV(Watchlist[[#This Row],[Empresa]],"Precio")</f>
        <v>76.599999999999994</v>
      </c>
      <c r="E4" s="2" cm="1">
        <f t="array" ref="E4">_FV(Watchlist[[#This Row],[Empresa]],"Cambio (%)",TRUE)</f>
        <v>-2.6009999999999998E-4</v>
      </c>
      <c r="F4" s="34">
        <v>77.5</v>
      </c>
      <c r="G4" s="3">
        <f>IFERROR(Watchlist[[#This Row],[Precio]]/Watchlist[[#This Row],[BPA]]/100,0)</f>
        <v>4.0809802876931277E-2</v>
      </c>
      <c r="H4" s="3">
        <f>IFERROR(Watchlist[[#This Row],[Dividendo]]/Watchlist[[#This Row],[BPA]],0)</f>
        <v>0.30900372935535431</v>
      </c>
      <c r="I4" s="34">
        <v>18.77</v>
      </c>
      <c r="J4" s="34">
        <v>5.8</v>
      </c>
      <c r="K4" s="3">
        <f>Watchlist[[#This Row],[Dividendo]]/Watchlist[[#This Row],[Precio]]</f>
        <v>7.5718015665796348E-2</v>
      </c>
      <c r="L4" t="str" cm="1">
        <f t="array" ref="L4">_FV(Watchlist[[#This Row],[Empresa]],"Moneda")</f>
        <v>EUR</v>
      </c>
      <c r="M4" s="12" cm="1">
        <f t="array" ref="M4">_FV(Watchlist[[#This Row],[Empresa]],"Máximo")</f>
        <v>77.239999999999995</v>
      </c>
      <c r="N4" s="12" cm="1">
        <f t="array" ref="N4">_FV(Watchlist[[#This Row],[Empresa]],"Mínimo")</f>
        <v>76.599999999999994</v>
      </c>
      <c r="O4" s="12" cm="1">
        <f t="array" ref="O4">_FV(Watchlist[[#This Row],[Empresa]],"Máximo en 52 semanas",TRUE)</f>
        <v>100.44</v>
      </c>
      <c r="P4" s="12">
        <f>(Watchlist[[#This Row],[Mínimo en 52 semanas]]+Watchlist[[#This Row],[Máximo en 52 semanas]])/2</f>
        <v>68.662499999999994</v>
      </c>
      <c r="Q4" s="12" cm="1">
        <f t="array" ref="Q4">_FV(Watchlist[[#This Row],[Empresa]],"Mínimo en 52 semanas",TRUE)</f>
        <v>36.884999999999998</v>
      </c>
      <c r="R4" s="13" t="str" cm="1">
        <f t="array" ref="R4">_FV(Watchlist[[#This Row],[Empresa]],"Sector")</f>
        <v>Automobiles &amp; Auto Parts</v>
      </c>
    </row>
    <row r="5" spans="1:18" x14ac:dyDescent="0.25">
      <c r="A5" s="11" t="str" cm="1">
        <f t="array" ref="A5">_FV(Watchlist[[#This Row],[Empresa]],"Símbolo bursátil",TRUE)</f>
        <v>MBG</v>
      </c>
      <c r="B5" s="10" t="e" vm="2">
        <v>#VALUE!</v>
      </c>
      <c r="C5" s="7">
        <f>IF(ISTEXT(VLOOKUP(Watchlist[[#This Row],[Símbolo]],'Cartera de Acciones'!A:A,1,FALSE)),1,0)</f>
        <v>0</v>
      </c>
      <c r="D5" s="1" cm="1">
        <f t="array" ref="D5">_FV(Watchlist[[#This Row],[Empresa]],"Precio")</f>
        <v>54.4</v>
      </c>
      <c r="E5" s="2" cm="1">
        <f t="array" ref="E5">_FV(Watchlist[[#This Row],[Empresa]],"Cambio (%)",TRUE)</f>
        <v>-1.7163999999999999E-2</v>
      </c>
      <c r="F5" s="34">
        <v>55</v>
      </c>
      <c r="G5" s="3">
        <f>IFERROR(Watchlist[[#This Row],[Precio]]/Watchlist[[#This Row],[BPA]]/100,0)</f>
        <v>5.4618473895582324E-2</v>
      </c>
      <c r="H5" s="3">
        <f>IFERROR(Watchlist[[#This Row],[Dividendo]]/Watchlist[[#This Row],[BPA]],0)</f>
        <v>0.50200803212851397</v>
      </c>
      <c r="I5" s="34">
        <v>9.9600000000000009</v>
      </c>
      <c r="J5" s="34">
        <v>5</v>
      </c>
      <c r="K5" s="3">
        <f>Watchlist[[#This Row],[Dividendo]]/Watchlist[[#This Row],[Precio]]</f>
        <v>9.1911764705882359E-2</v>
      </c>
      <c r="L5" t="str" cm="1">
        <f t="array" ref="L5">_FV(Watchlist[[#This Row],[Empresa]],"Moneda")</f>
        <v>EUR</v>
      </c>
      <c r="M5" s="12" cm="1">
        <f t="array" ref="M5">_FV(Watchlist[[#This Row],[Empresa]],"Máximo")</f>
        <v>55.26</v>
      </c>
      <c r="N5" s="12" cm="1">
        <f t="array" ref="N5">_FV(Watchlist[[#This Row],[Empresa]],"Mínimo")</f>
        <v>54.4</v>
      </c>
      <c r="O5" s="12" cm="1">
        <f t="array" ref="O5">_FV(Watchlist[[#This Row],[Empresa]],"Máximo en 52 semanas",TRUE)</f>
        <v>91.52</v>
      </c>
      <c r="P5" s="12">
        <f>(Watchlist[[#This Row],[Mínimo en 52 semanas]]+Watchlist[[#This Row],[Máximo en 52 semanas]])/2</f>
        <v>56.287499999999994</v>
      </c>
      <c r="Q5" s="12" cm="1">
        <f t="array" ref="Q5">_FV(Watchlist[[#This Row],[Empresa]],"Mínimo en 52 semanas",TRUE)</f>
        <v>21.055</v>
      </c>
      <c r="R5" s="13" t="str" cm="1">
        <f t="array" ref="R5">_FV(Watchlist[[#This Row],[Empresa]],"Sector")</f>
        <v>Automobiles &amp; Auto Parts</v>
      </c>
    </row>
    <row r="6" spans="1:18" x14ac:dyDescent="0.25">
      <c r="A6" s="11" t="str" cm="1">
        <f t="array" ref="A6">_FV(Watchlist[[#This Row],[Empresa]],"Símbolo bursátil",TRUE)</f>
        <v>SWKS</v>
      </c>
      <c r="B6" s="10" t="e" vm="3">
        <v>#VALUE!</v>
      </c>
      <c r="C6" s="7">
        <f>IF(ISTEXT(VLOOKUP(Watchlist[[#This Row],[Símbolo]],'Cartera de Acciones'!A:A,1,FALSE)),1,0)</f>
        <v>0</v>
      </c>
      <c r="D6" s="4" cm="1">
        <f t="array" ref="D6">_FV(Watchlist[[#This Row],[Empresa]],"Precio")</f>
        <v>106.07</v>
      </c>
      <c r="E6" s="2" cm="1">
        <f t="array" ref="E6">_FV(Watchlist[[#This Row],[Empresa]],"Cambio (%)",TRUE)</f>
        <v>-1.9233E-2</v>
      </c>
      <c r="F6" s="35">
        <v>91</v>
      </c>
      <c r="G6" s="3">
        <f>IFERROR(Watchlist[[#This Row],[Precio]]/Watchlist[[#This Row],[BPA]]/100,0)</f>
        <v>0.12764139590854393</v>
      </c>
      <c r="H6" s="3">
        <f>IFERROR(Watchlist[[#This Row],[Dividendo]]/Watchlist[[#This Row],[BPA]],0)</f>
        <v>0.26955475330926593</v>
      </c>
      <c r="I6" s="35">
        <v>8.31</v>
      </c>
      <c r="J6" s="36">
        <v>2.2400000000000002</v>
      </c>
      <c r="K6" s="3">
        <f>Watchlist[[#This Row],[Dividendo]]/Watchlist[[#This Row],[Precio]]</f>
        <v>2.1118129537098147E-2</v>
      </c>
      <c r="L6" t="str" cm="1">
        <f t="array" ref="L6">_FV(Watchlist[[#This Row],[Empresa]],"Moneda")</f>
        <v>USD</v>
      </c>
      <c r="M6" s="13" cm="1">
        <f t="array" ref="M6">_FV(Watchlist[[#This Row],[Empresa]],"Máximo")</f>
        <v>108.35</v>
      </c>
      <c r="N6" s="13" cm="1">
        <f t="array" ref="N6">_FV(Watchlist[[#This Row],[Empresa]],"Mínimo")</f>
        <v>104.97</v>
      </c>
      <c r="O6" s="13" cm="1">
        <f t="array" ref="O6">_FV(Watchlist[[#This Row],[Empresa]],"Máximo en 52 semanas",TRUE)</f>
        <v>197.62</v>
      </c>
      <c r="P6" s="13">
        <f>(Watchlist[[#This Row],[Mínimo en 52 semanas]]+Watchlist[[#This Row],[Máximo en 52 semanas]])/2</f>
        <v>143.19</v>
      </c>
      <c r="Q6" s="13" cm="1">
        <f t="array" ref="Q6">_FV(Watchlist[[#This Row],[Empresa]],"Mínimo en 52 semanas",TRUE)</f>
        <v>88.76</v>
      </c>
      <c r="R6" s="13" t="str" cm="1">
        <f t="array" ref="R6">_FV(Watchlist[[#This Row],[Empresa]],"Sector")</f>
        <v>Semiconductors &amp; Semiconductor Equipment</v>
      </c>
    </row>
    <row r="7" spans="1:18" x14ac:dyDescent="0.25">
      <c r="A7" s="11" t="str" cm="1">
        <f t="array" ref="A7">_FV(Watchlist[[#This Row],[Empresa]],"Símbolo bursátil",TRUE)</f>
        <v>ENG</v>
      </c>
      <c r="B7" s="10" t="e" vm="4">
        <v>#VALUE!</v>
      </c>
      <c r="C7" s="7">
        <f>IF(ISTEXT(VLOOKUP(Watchlist[[#This Row],[Símbolo]],'Cartera de Acciones'!A:A,1,FALSE)),1,0)</f>
        <v>0</v>
      </c>
      <c r="D7" s="1" cm="1">
        <f t="array" ref="D7">_FV(Watchlist[[#This Row],[Empresa]],"Precio")</f>
        <v>18.739999999999998</v>
      </c>
      <c r="E7" s="2" cm="1">
        <f t="array" ref="E7">_FV(Watchlist[[#This Row],[Empresa]],"Cambio (%)",TRUE)</f>
        <v>1.7096E-2</v>
      </c>
      <c r="F7" s="34">
        <v>18</v>
      </c>
      <c r="G7" s="3">
        <f>IFERROR(Watchlist[[#This Row],[Precio]]/Watchlist[[#This Row],[BPA]]/100,0)</f>
        <v>0.12924137931034482</v>
      </c>
      <c r="H7" s="3">
        <f>IFERROR(Watchlist[[#This Row],[Dividendo]]/Watchlist[[#This Row],[BPA]],0)</f>
        <v>0.94965517241379316</v>
      </c>
      <c r="I7" s="34">
        <v>1.45</v>
      </c>
      <c r="J7" s="34">
        <v>1.377</v>
      </c>
      <c r="K7" s="3">
        <f>Watchlist[[#This Row],[Dividendo]]/Watchlist[[#This Row],[Precio]]</f>
        <v>7.3479188900747075E-2</v>
      </c>
      <c r="L7" t="str" cm="1">
        <f t="array" ref="L7">_FV(Watchlist[[#This Row],[Empresa]],"Moneda")</f>
        <v>EUR</v>
      </c>
      <c r="M7" s="12" cm="1">
        <f t="array" ref="M7">_FV(Watchlist[[#This Row],[Empresa]],"Máximo")</f>
        <v>18.75</v>
      </c>
      <c r="N7" s="12" cm="1">
        <f t="array" ref="N7">_FV(Watchlist[[#This Row],[Empresa]],"Mínimo")</f>
        <v>18.36</v>
      </c>
      <c r="O7" s="12" cm="1">
        <f t="array" ref="O7">_FV(Watchlist[[#This Row],[Empresa]],"Máximo en 52 semanas",TRUE)</f>
        <v>22.3</v>
      </c>
      <c r="P7" s="12">
        <f>(Watchlist[[#This Row],[Mínimo en 52 semanas]]+Watchlist[[#This Row],[Máximo en 52 semanas]])/2</f>
        <v>20</v>
      </c>
      <c r="Q7" s="12" cm="1">
        <f t="array" ref="Q7">_FV(Watchlist[[#This Row],[Empresa]],"Mínimo en 52 semanas",TRUE)</f>
        <v>17.7</v>
      </c>
      <c r="R7" s="13" t="str" cm="1">
        <f t="array" ref="R7">_FV(Watchlist[[#This Row],[Empresa]],"Sector")</f>
        <v>Oil &amp; Gas Related Equipment and Services</v>
      </c>
    </row>
    <row r="8" spans="1:18" x14ac:dyDescent="0.25">
      <c r="A8" s="11" t="str" cm="1">
        <f t="array" ref="A8">_FV(Watchlist[[#This Row],[Empresa]],"Símbolo bursátil",TRUE)</f>
        <v>BBVA</v>
      </c>
      <c r="B8" s="10" t="e" vm="5">
        <v>#VALUE!</v>
      </c>
      <c r="C8" s="7">
        <f>IF(ISTEXT(VLOOKUP(Watchlist[[#This Row],[Símbolo]],'Cartera de Acciones'!A:A,1,FALSE)),1,0)</f>
        <v>1</v>
      </c>
      <c r="D8" s="1" cm="1">
        <f t="array" ref="D8">_FV(Watchlist[[#This Row],[Empresa]],"Precio")</f>
        <v>4.1479999999999997</v>
      </c>
      <c r="E8" s="2" cm="1">
        <f t="array" ref="E8">_FV(Watchlist[[#This Row],[Empresa]],"Cambio (%)",TRUE)</f>
        <v>-1.2499E-2</v>
      </c>
      <c r="F8" s="34">
        <v>4.5</v>
      </c>
      <c r="G8" s="3">
        <f>IFERROR(Watchlist[[#This Row],[Precio]]/Watchlist[[#This Row],[BPA]]/100,0)</f>
        <v>6.6903225806451611E-2</v>
      </c>
      <c r="H8" s="3">
        <f>IFERROR(Watchlist[[#This Row],[Dividendo]]/Watchlist[[#This Row],[BPA]],0)</f>
        <v>0.64516129032258074</v>
      </c>
      <c r="I8" s="34">
        <v>0.62</v>
      </c>
      <c r="J8" s="34">
        <v>0.4</v>
      </c>
      <c r="K8" s="3">
        <f>Watchlist[[#This Row],[Dividendo]]/Watchlist[[#This Row],[Precio]]</f>
        <v>9.6432015429122483E-2</v>
      </c>
      <c r="L8" t="str" cm="1">
        <f t="array" ref="L8">_FV(Watchlist[[#This Row],[Empresa]],"Moneda")</f>
        <v>EUR</v>
      </c>
      <c r="M8" s="12" cm="1">
        <f t="array" ref="M8">_FV(Watchlist[[#This Row],[Empresa]],"Máximo")</f>
        <v>4.2314999999999996</v>
      </c>
      <c r="N8" s="12" cm="1">
        <f t="array" ref="N8">_FV(Watchlist[[#This Row],[Empresa]],"Mínimo")</f>
        <v>4.1304999999999996</v>
      </c>
      <c r="O8" s="12" cm="1">
        <f t="array" ref="O8">_FV(Watchlist[[#This Row],[Empresa]],"Máximo en 52 semanas",TRUE)</f>
        <v>6.2919999999999998</v>
      </c>
      <c r="P8" s="12">
        <f>(Watchlist[[#This Row],[Mínimo en 52 semanas]]+Watchlist[[#This Row],[Máximo en 52 semanas]])/2</f>
        <v>5.1319999999999997</v>
      </c>
      <c r="Q8" s="12" cm="1">
        <f t="array" ref="Q8">_FV(Watchlist[[#This Row],[Empresa]],"Mínimo en 52 semanas",TRUE)</f>
        <v>3.972</v>
      </c>
      <c r="R8" s="13" t="str" cm="1">
        <f t="array" ref="R8">_FV(Watchlist[[#This Row],[Empresa]],"Sector")</f>
        <v>Banking Services</v>
      </c>
    </row>
    <row r="9" spans="1:18" x14ac:dyDescent="0.25">
      <c r="A9" s="11" t="str" cm="1">
        <f t="array" ref="A9">_FV(Watchlist[[#This Row],[Empresa]],"Símbolo bursátil",TRUE)</f>
        <v>MMM</v>
      </c>
      <c r="B9" s="10" t="e" vm="6">
        <v>#VALUE!</v>
      </c>
      <c r="C9" s="7">
        <f>IF(ISTEXT(VLOOKUP(Watchlist[[#This Row],[Símbolo]],'Cartera de Acciones'!A:A,1,FALSE)),1,0)</f>
        <v>1</v>
      </c>
      <c r="D9" s="4" cm="1">
        <f t="array" ref="D9">_FV(Watchlist[[#This Row],[Empresa]],"Precio")</f>
        <v>134.12</v>
      </c>
      <c r="E9" s="2" cm="1">
        <f t="array" ref="E9">_FV(Watchlist[[#This Row],[Empresa]],"Cambio (%)",TRUE)</f>
        <v>1.2690000000000002E-3</v>
      </c>
      <c r="F9" s="35">
        <v>130</v>
      </c>
      <c r="G9" s="3">
        <f>IFERROR(Watchlist[[#This Row],[Precio]]/Watchlist[[#This Row],[BPA]]/100,0)</f>
        <v>0.13213793103448276</v>
      </c>
      <c r="H9" s="3">
        <f>IFERROR(Watchlist[[#This Row],[Dividendo]]/Watchlist[[#This Row],[BPA]],0)</f>
        <v>0.587192118226601</v>
      </c>
      <c r="I9" s="35">
        <v>10.15</v>
      </c>
      <c r="J9" s="36">
        <v>5.96</v>
      </c>
      <c r="K9" s="3">
        <f>Watchlist[[#This Row],[Dividendo]]/Watchlist[[#This Row],[Precio]]</f>
        <v>4.4437816880405608E-2</v>
      </c>
      <c r="L9" t="str" cm="1">
        <f t="array" ref="L9">_FV(Watchlist[[#This Row],[Empresa]],"Moneda")</f>
        <v>USD</v>
      </c>
      <c r="M9" s="13" cm="1">
        <f t="array" ref="M9">_FV(Watchlist[[#This Row],[Empresa]],"Máximo")</f>
        <v>134.95439999999999</v>
      </c>
      <c r="N9" s="13" cm="1">
        <f t="array" ref="N9">_FV(Watchlist[[#This Row],[Empresa]],"Mínimo")</f>
        <v>133.47999999999999</v>
      </c>
      <c r="O9" s="13" cm="1">
        <f t="array" ref="O9">_FV(Watchlist[[#This Row],[Empresa]],"Máximo en 52 semanas",TRUE)</f>
        <v>202.77</v>
      </c>
      <c r="P9" s="13">
        <f>(Watchlist[[#This Row],[Mínimo en 52 semanas]]+Watchlist[[#This Row],[Máximo en 52 semanas]])/2</f>
        <v>164.185</v>
      </c>
      <c r="Q9" s="13" cm="1">
        <f t="array" ref="Q9">_FV(Watchlist[[#This Row],[Empresa]],"Mínimo en 52 semanas",TRUE)</f>
        <v>125.6</v>
      </c>
      <c r="R9" s="13" t="str" cm="1">
        <f t="array" ref="R9">_FV(Watchlist[[#This Row],[Empresa]],"Sector")</f>
        <v>Consumer Goods Conglomerates</v>
      </c>
    </row>
    <row r="10" spans="1:18" x14ac:dyDescent="0.25">
      <c r="A10" s="11" t="str" cm="1">
        <f t="array" ref="A10">_FV(Watchlist[[#This Row],[Empresa]],"Símbolo bursátil",TRUE)</f>
        <v>ITX</v>
      </c>
      <c r="B10" s="10" t="e" vm="7">
        <v>#VALUE!</v>
      </c>
      <c r="C10" s="7">
        <f>IF(ISTEXT(VLOOKUP(Watchlist[[#This Row],[Símbolo]],'Cartera de Acciones'!A:A,1,FALSE)),1,0)</f>
        <v>1</v>
      </c>
      <c r="D10" s="1" cm="1">
        <f t="array" ref="D10">_FV(Watchlist[[#This Row],[Empresa]],"Precio")</f>
        <v>24.56</v>
      </c>
      <c r="E10" s="2" cm="1">
        <f t="array" ref="E10">_FV(Watchlist[[#This Row],[Empresa]],"Cambio (%)",TRUE)</f>
        <v>-7.6770000000000007E-3</v>
      </c>
      <c r="F10" s="34">
        <v>20</v>
      </c>
      <c r="G10" s="3">
        <f>IFERROR(Watchlist[[#This Row],[Precio]]/Watchlist[[#This Row],[BPA]]/100,0)</f>
        <v>0.23615384615384613</v>
      </c>
      <c r="H10" s="3">
        <f>IFERROR(Watchlist[[#This Row],[Dividendo]]/Watchlist[[#This Row],[BPA]],0)</f>
        <v>0.72432692307692303</v>
      </c>
      <c r="I10" s="34">
        <v>1.04</v>
      </c>
      <c r="J10" s="34">
        <v>0.75329999999999997</v>
      </c>
      <c r="K10" s="3">
        <f>Watchlist[[#This Row],[Dividendo]]/Watchlist[[#This Row],[Precio]]</f>
        <v>3.0671824104234528E-2</v>
      </c>
      <c r="L10" t="str" cm="1">
        <f t="array" ref="L10">_FV(Watchlist[[#This Row],[Empresa]],"Moneda")</f>
        <v>EUR</v>
      </c>
      <c r="M10" s="12" cm="1">
        <f t="array" ref="M10">_FV(Watchlist[[#This Row],[Empresa]],"Máximo")</f>
        <v>24.91</v>
      </c>
      <c r="N10" s="12" cm="1">
        <f t="array" ref="N10">_FV(Watchlist[[#This Row],[Empresa]],"Mínimo")</f>
        <v>24.56</v>
      </c>
      <c r="O10" s="12" cm="1">
        <f t="array" ref="O10">_FV(Watchlist[[#This Row],[Empresa]],"Máximo en 52 semanas",TRUE)</f>
        <v>32.630000000000003</v>
      </c>
      <c r="P10" s="12">
        <f>(Watchlist[[#This Row],[Mínimo en 52 semanas]]+Watchlist[[#This Row],[Máximo en 52 semanas]])/2</f>
        <v>25.587500000000002</v>
      </c>
      <c r="Q10" s="12" cm="1">
        <f t="array" ref="Q10">_FV(Watchlist[[#This Row],[Empresa]],"Mínimo en 52 semanas",TRUE)</f>
        <v>18.545000000000002</v>
      </c>
      <c r="R10" s="13" t="str" cm="1">
        <f t="array" ref="R10">_FV(Watchlist[[#This Row],[Empresa]],"Sector")</f>
        <v>Specialty Retailers</v>
      </c>
    </row>
    <row r="11" spans="1:18" x14ac:dyDescent="0.25">
      <c r="A11" s="11" t="str" cm="1">
        <f t="array" ref="A11">_FV(Watchlist[[#This Row],[Empresa]],"Símbolo bursátil",TRUE)</f>
        <v>VZ</v>
      </c>
      <c r="B11" s="10" t="e" vm="8">
        <v>#VALUE!</v>
      </c>
      <c r="C11" s="7">
        <f>IF(ISTEXT(VLOOKUP(Watchlist[[#This Row],[Símbolo]],'Cartera de Acciones'!A:A,1,FALSE)),1,0)</f>
        <v>1</v>
      </c>
      <c r="D11" s="4" cm="1">
        <f t="array" ref="D11">_FV(Watchlist[[#This Row],[Empresa]],"Precio")</f>
        <v>44.45</v>
      </c>
      <c r="E11" s="2" cm="1">
        <f t="array" ref="E11">_FV(Watchlist[[#This Row],[Empresa]],"Cambio (%)",TRUE)</f>
        <v>-6.7351999999999995E-2</v>
      </c>
      <c r="F11" s="35">
        <v>50</v>
      </c>
      <c r="G11" s="3">
        <f>IFERROR(Watchlist[[#This Row],[Precio]]/Watchlist[[#This Row],[BPA]]/100,0)</f>
        <v>8.6478599221789895E-2</v>
      </c>
      <c r="H11" s="3">
        <f>IFERROR(Watchlist[[#This Row],[Dividendo]]/Watchlist[[#This Row],[BPA]],0)</f>
        <v>0.49805447470817127</v>
      </c>
      <c r="I11" s="35">
        <v>5.14</v>
      </c>
      <c r="J11" s="36">
        <v>2.56</v>
      </c>
      <c r="K11" s="3">
        <f>Watchlist[[#This Row],[Dividendo]]/Watchlist[[#This Row],[Precio]]</f>
        <v>5.7592800899887511E-2</v>
      </c>
      <c r="L11" t="str" cm="1">
        <f t="array" ref="L11">_FV(Watchlist[[#This Row],[Empresa]],"Moneda")</f>
        <v>USD</v>
      </c>
      <c r="M11" s="13" cm="1">
        <f t="array" ref="M11">_FV(Watchlist[[#This Row],[Empresa]],"Máximo")</f>
        <v>46.18</v>
      </c>
      <c r="N11" s="13" cm="1">
        <f t="array" ref="N11">_FV(Watchlist[[#This Row],[Empresa]],"Mínimo")</f>
        <v>43.765000000000001</v>
      </c>
      <c r="O11" s="13" cm="1">
        <f t="array" ref="O11">_FV(Watchlist[[#This Row],[Empresa]],"Máximo en 52 semanas",TRUE)</f>
        <v>56.335000000000001</v>
      </c>
      <c r="P11" s="13">
        <f>(Watchlist[[#This Row],[Mínimo en 52 semanas]]+Watchlist[[#This Row],[Máximo en 52 semanas]])/2</f>
        <v>50.05</v>
      </c>
      <c r="Q11" s="13" cm="1">
        <f t="array" ref="Q11">_FV(Watchlist[[#This Row],[Empresa]],"Mínimo en 52 semanas",TRUE)</f>
        <v>43.765000000000001</v>
      </c>
      <c r="R11" s="13" t="str" cm="1">
        <f t="array" ref="R11">_FV(Watchlist[[#This Row],[Empresa]],"Sector")</f>
        <v>Telecommunications Services</v>
      </c>
    </row>
    <row r="19" spans="10:10" x14ac:dyDescent="0.25">
      <c r="J19" s="3"/>
    </row>
    <row r="47" spans="3:3" x14ac:dyDescent="0.25">
      <c r="C47" t="e" cm="1">
        <f t="array" ref="C47">_xlfn.FILTERXML(SUBSTITUTE(SUBSTITUTE(_xlfn.WEBSERVICE("http://financials.morningstar.com/valuate/current-valuation-list.action?&amp;t=MMM&amp;region=USA&amp;culture=&amp;cur=&amp;adsFlag=true"),"&amp;",""),"""",""""),"//tbody/tr[2]/td[4]")</f>
        <v>#VALUE!</v>
      </c>
    </row>
  </sheetData>
  <phoneticPr fontId="4" type="noConversion"/>
  <conditionalFormatting sqref="G4">
    <cfRule type="cellIs" dxfId="197" priority="112" operator="lessThan">
      <formula>0.15</formula>
    </cfRule>
    <cfRule type="cellIs" dxfId="196" priority="113" operator="greaterThan">
      <formula>0.2</formula>
    </cfRule>
    <cfRule type="cellIs" dxfId="195" priority="114" operator="between">
      <formula>15%</formula>
      <formula>20%</formula>
    </cfRule>
  </conditionalFormatting>
  <conditionalFormatting sqref="H4">
    <cfRule type="cellIs" dxfId="194" priority="109" operator="greaterThan">
      <formula>1</formula>
    </cfRule>
    <cfRule type="cellIs" dxfId="193" priority="110" operator="between">
      <formula>0.5</formula>
      <formula>1</formula>
    </cfRule>
    <cfRule type="cellIs" dxfId="192" priority="111" operator="between">
      <formula>0</formula>
      <formula>0.5</formula>
    </cfRule>
  </conditionalFormatting>
  <conditionalFormatting sqref="G5">
    <cfRule type="cellIs" dxfId="191" priority="106" operator="lessThan">
      <formula>0.15</formula>
    </cfRule>
    <cfRule type="cellIs" dxfId="190" priority="107" operator="greaterThan">
      <formula>0.2</formula>
    </cfRule>
    <cfRule type="cellIs" dxfId="189" priority="108" operator="between">
      <formula>15%</formula>
      <formula>20%</formula>
    </cfRule>
  </conditionalFormatting>
  <conditionalFormatting sqref="H5">
    <cfRule type="cellIs" dxfId="188" priority="103" operator="greaterThan">
      <formula>1</formula>
    </cfRule>
    <cfRule type="cellIs" dxfId="187" priority="104" operator="between">
      <formula>0.5</formula>
      <formula>1</formula>
    </cfRule>
    <cfRule type="cellIs" dxfId="186" priority="105" operator="between">
      <formula>0</formula>
      <formula>0.5</formula>
    </cfRule>
  </conditionalFormatting>
  <conditionalFormatting sqref="G6">
    <cfRule type="cellIs" dxfId="185" priority="100" operator="lessThan">
      <formula>0.15</formula>
    </cfRule>
    <cfRule type="cellIs" dxfId="184" priority="101" operator="greaterThan">
      <formula>0.2</formula>
    </cfRule>
    <cfRule type="cellIs" dxfId="183" priority="102" operator="between">
      <formula>15%</formula>
      <formula>20%</formula>
    </cfRule>
  </conditionalFormatting>
  <conditionalFormatting sqref="H6">
    <cfRule type="cellIs" dxfId="182" priority="97" operator="greaterThan">
      <formula>1</formula>
    </cfRule>
    <cfRule type="cellIs" dxfId="181" priority="98" operator="between">
      <formula>0.5</formula>
      <formula>1</formula>
    </cfRule>
    <cfRule type="cellIs" dxfId="180" priority="99" operator="between">
      <formula>0</formula>
      <formula>0.5</formula>
    </cfRule>
  </conditionalFormatting>
  <conditionalFormatting sqref="G7">
    <cfRule type="cellIs" dxfId="179" priority="94" operator="lessThan">
      <formula>0.15</formula>
    </cfRule>
    <cfRule type="cellIs" dxfId="178" priority="95" operator="greaterThan">
      <formula>0.2</formula>
    </cfRule>
    <cfRule type="cellIs" dxfId="177" priority="96" operator="between">
      <formula>15%</formula>
      <formula>20%</formula>
    </cfRule>
  </conditionalFormatting>
  <conditionalFormatting sqref="H7">
    <cfRule type="cellIs" dxfId="176" priority="91" operator="greaterThan">
      <formula>1</formula>
    </cfRule>
    <cfRule type="cellIs" dxfId="175" priority="92" operator="between">
      <formula>0.5</formula>
      <formula>1</formula>
    </cfRule>
    <cfRule type="cellIs" dxfId="174" priority="93" operator="between">
      <formula>0</formula>
      <formula>0.5</formula>
    </cfRule>
  </conditionalFormatting>
  <conditionalFormatting sqref="G8">
    <cfRule type="cellIs" dxfId="173" priority="52" operator="lessThan">
      <formula>0.15</formula>
    </cfRule>
    <cfRule type="cellIs" dxfId="172" priority="53" operator="greaterThan">
      <formula>0.2</formula>
    </cfRule>
    <cfRule type="cellIs" dxfId="171" priority="54" operator="between">
      <formula>15%</formula>
      <formula>20%</formula>
    </cfRule>
  </conditionalFormatting>
  <conditionalFormatting sqref="H8">
    <cfRule type="cellIs" dxfId="170" priority="49" operator="greaterThan">
      <formula>1</formula>
    </cfRule>
    <cfRule type="cellIs" dxfId="169" priority="50" operator="between">
      <formula>0.5</formula>
      <formula>1</formula>
    </cfRule>
    <cfRule type="cellIs" dxfId="168" priority="51" operator="between">
      <formula>0</formula>
      <formula>0.5</formula>
    </cfRule>
  </conditionalFormatting>
  <conditionalFormatting sqref="C8">
    <cfRule type="iconSet" priority="48">
      <iconSet iconSet="3Symbols2" showValue="0">
        <cfvo type="percent" val="0"/>
        <cfvo type="num" val="0.1"/>
        <cfvo type="num" val="1"/>
      </iconSet>
    </cfRule>
  </conditionalFormatting>
  <conditionalFormatting sqref="D4:D8">
    <cfRule type="cellIs" dxfId="167" priority="34" operator="equal">
      <formula>F4</formula>
    </cfRule>
    <cfRule type="cellIs" dxfId="166" priority="41" operator="greaterThan">
      <formula>F4</formula>
    </cfRule>
    <cfRule type="cellIs" dxfId="165" priority="42" operator="lessThan">
      <formula>F4</formula>
    </cfRule>
  </conditionalFormatting>
  <conditionalFormatting sqref="G9">
    <cfRule type="cellIs" dxfId="164" priority="27" operator="lessThan">
      <formula>0.15</formula>
    </cfRule>
    <cfRule type="cellIs" dxfId="163" priority="28" operator="greaterThan">
      <formula>0.2</formula>
    </cfRule>
    <cfRule type="cellIs" dxfId="162" priority="29" operator="between">
      <formula>15%</formula>
      <formula>20%</formula>
    </cfRule>
  </conditionalFormatting>
  <conditionalFormatting sqref="H9">
    <cfRule type="cellIs" dxfId="161" priority="24" operator="greaterThan">
      <formula>1</formula>
    </cfRule>
    <cfRule type="cellIs" dxfId="160" priority="25" operator="between">
      <formula>0.5</formula>
      <formula>1</formula>
    </cfRule>
    <cfRule type="cellIs" dxfId="159" priority="26" operator="between">
      <formula>0</formula>
      <formula>0.5</formula>
    </cfRule>
  </conditionalFormatting>
  <conditionalFormatting sqref="C9">
    <cfRule type="iconSet" priority="30">
      <iconSet iconSet="3Symbols2" showValue="0">
        <cfvo type="percent" val="0"/>
        <cfvo type="num" val="0.1"/>
        <cfvo type="num" val="1"/>
      </iconSet>
    </cfRule>
  </conditionalFormatting>
  <conditionalFormatting sqref="D9">
    <cfRule type="cellIs" dxfId="158" priority="21" operator="equal">
      <formula>F9</formula>
    </cfRule>
    <cfRule type="cellIs" dxfId="157" priority="22" operator="greaterThan">
      <formula>F9</formula>
    </cfRule>
    <cfRule type="cellIs" dxfId="156" priority="23" operator="lessThan">
      <formula>F9</formula>
    </cfRule>
  </conditionalFormatting>
  <conditionalFormatting sqref="C4:C7">
    <cfRule type="iconSet" priority="123">
      <iconSet iconSet="3Symbols2" showValue="0">
        <cfvo type="percent" val="0"/>
        <cfvo type="num" val="0.1"/>
        <cfvo type="num" val="1"/>
      </iconSet>
    </cfRule>
  </conditionalFormatting>
  <conditionalFormatting sqref="G10">
    <cfRule type="cellIs" dxfId="155" priority="17" operator="lessThan">
      <formula>0.15</formula>
    </cfRule>
    <cfRule type="cellIs" dxfId="154" priority="18" operator="greaterThan">
      <formula>0.2</formula>
    </cfRule>
    <cfRule type="cellIs" dxfId="153" priority="19" operator="between">
      <formula>15%</formula>
      <formula>20%</formula>
    </cfRule>
  </conditionalFormatting>
  <conditionalFormatting sqref="H10">
    <cfRule type="cellIs" dxfId="152" priority="14" operator="greaterThan">
      <formula>1</formula>
    </cfRule>
    <cfRule type="cellIs" dxfId="151" priority="15" operator="between">
      <formula>0.5</formula>
      <formula>1</formula>
    </cfRule>
    <cfRule type="cellIs" dxfId="150" priority="16" operator="between">
      <formula>0</formula>
      <formula>0.5</formula>
    </cfRule>
  </conditionalFormatting>
  <conditionalFormatting sqref="D10">
    <cfRule type="cellIs" dxfId="149" priority="11" operator="equal">
      <formula>F10</formula>
    </cfRule>
    <cfRule type="cellIs" dxfId="148" priority="12" operator="greaterThan">
      <formula>F10</formula>
    </cfRule>
    <cfRule type="cellIs" dxfId="147" priority="13" operator="lessThan">
      <formula>F10</formula>
    </cfRule>
  </conditionalFormatting>
  <conditionalFormatting sqref="C10">
    <cfRule type="iconSet" priority="20">
      <iconSet iconSet="3Symbols2" showValue="0">
        <cfvo type="percent" val="0"/>
        <cfvo type="num" val="0.1"/>
        <cfvo type="num" val="1"/>
      </iconSet>
    </cfRule>
  </conditionalFormatting>
  <conditionalFormatting sqref="G11">
    <cfRule type="cellIs" dxfId="146" priority="8" operator="lessThan">
      <formula>0.15</formula>
    </cfRule>
    <cfRule type="cellIs" dxfId="145" priority="9" operator="greaterThan">
      <formula>0.2</formula>
    </cfRule>
    <cfRule type="cellIs" dxfId="144" priority="10" operator="between">
      <formula>15%</formula>
      <formula>20%</formula>
    </cfRule>
  </conditionalFormatting>
  <conditionalFormatting sqref="H11">
    <cfRule type="cellIs" dxfId="143" priority="5" operator="greaterThan">
      <formula>1</formula>
    </cfRule>
    <cfRule type="cellIs" dxfId="142" priority="6" operator="between">
      <formula>0.5</formula>
      <formula>1</formula>
    </cfRule>
    <cfRule type="cellIs" dxfId="141" priority="7" operator="between">
      <formula>0</formula>
      <formula>0.5</formula>
    </cfRule>
  </conditionalFormatting>
  <conditionalFormatting sqref="C11">
    <cfRule type="iconSet" priority="4">
      <iconSet iconSet="3Symbols2" showValue="0">
        <cfvo type="percent" val="0"/>
        <cfvo type="num" val="0.1"/>
        <cfvo type="num" val="1"/>
      </iconSet>
    </cfRule>
  </conditionalFormatting>
  <conditionalFormatting sqref="D11">
    <cfRule type="cellIs" dxfId="140" priority="1" operator="equal">
      <formula>F11</formula>
    </cfRule>
    <cfRule type="cellIs" dxfId="139" priority="2" operator="greaterThan">
      <formula>F11</formula>
    </cfRule>
    <cfRule type="cellIs" dxfId="138" priority="3" operator="lessThan">
      <formula>F11</formula>
    </cfRule>
  </conditionalFormatting>
  <dataValidations count="1">
    <dataValidation allowBlank="1" showInputMessage="1" showErrorMessage="1" prompt="Datos a actualizar manualmente: lista de acciones, BPA, Dividendo y Precio Objetivo" sqref="B1" xr:uid="{927F8A77-4293-448D-871B-6FBF72518A31}"/>
  </dataValidations>
  <hyperlinks>
    <hyperlink ref="A10" r:id="rId1" display="https://es.investing.com/equities/inditex" xr:uid="{A5002B29-7EB5-4C57-BDF1-BD865AB4E5EA}"/>
    <hyperlink ref="A4" r:id="rId2" display="BMW" xr:uid="{F8402C4E-8829-4B1C-BA15-456CADCA9E08}"/>
    <hyperlink ref="A5" r:id="rId3" display="https://es.investing.com/equities/daimler" xr:uid="{2E02A26D-15B3-4A2E-B557-369211BFBD3F}"/>
    <hyperlink ref="A8" r:id="rId4" display="https://es.investing.com/equities/bbva" xr:uid="{F5816E96-8D4D-47F8-B9E9-C3E9C33D014D}"/>
    <hyperlink ref="A9" r:id="rId5" display="https://es.investing.com/equities/3m-co" xr:uid="{12A7B486-EC5E-48C9-83C8-816FDF5F07DF}"/>
    <hyperlink ref="A11" r:id="rId6" display="https://es.investing.com/equities/verizon-communications" xr:uid="{6514743F-9F49-4331-85AD-E15F5FD7E300}"/>
    <hyperlink ref="A6" r:id="rId7" display="https://es.investing.com/equities/skyworks-solutions-inc" xr:uid="{6A33785B-9E4C-4D2B-990D-11040FAB9236}"/>
  </hyperlinks>
  <pageMargins left="0.7" right="0.7" top="0.75" bottom="0.75" header="0.3" footer="0.3"/>
  <pageSetup paperSize="9" orientation="portrait" horizontalDpi="4294967293" verticalDpi="0" r:id="rId8"/>
  <tableParts count="1">
    <tablePart r:id="rId9"/>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41B710-DFE3-497D-9998-E5FABC241343}">
  <dimension ref="A1:T26"/>
  <sheetViews>
    <sheetView zoomScale="89" zoomScaleNormal="89" workbookViewId="0">
      <pane xSplit="1" topLeftCell="B1" activePane="topRight" state="frozen"/>
      <selection pane="topRight" activeCell="B1" sqref="B1"/>
    </sheetView>
  </sheetViews>
  <sheetFormatPr baseColWidth="10" defaultRowHeight="15" x14ac:dyDescent="0.25"/>
  <cols>
    <col min="1" max="1" width="11.28515625" bestFit="1" customWidth="1"/>
    <col min="2" max="2" width="49" bestFit="1" customWidth="1"/>
    <col min="3" max="4" width="11.140625" bestFit="1" customWidth="1"/>
    <col min="5" max="5" width="15.140625" bestFit="1" customWidth="1"/>
    <col min="6" max="6" width="11.7109375" bestFit="1" customWidth="1"/>
    <col min="7" max="7" width="16.7109375" hidden="1" customWidth="1"/>
    <col min="8" max="8" width="11.7109375" bestFit="1" customWidth="1"/>
    <col min="9" max="9" width="7.7109375" bestFit="1" customWidth="1"/>
    <col min="10" max="10" width="22" style="5" bestFit="1" customWidth="1"/>
    <col min="11" max="11" width="24.5703125" hidden="1" customWidth="1"/>
    <col min="12" max="12" width="18.42578125" bestFit="1" customWidth="1"/>
    <col min="13" max="13" width="15" bestFit="1" customWidth="1"/>
    <col min="14" max="14" width="14.85546875" bestFit="1" customWidth="1"/>
    <col min="15" max="15" width="15.85546875" bestFit="1" customWidth="1"/>
    <col min="16" max="16" width="13.85546875" bestFit="1" customWidth="1"/>
    <col min="17" max="17" width="20.5703125" style="5" bestFit="1" customWidth="1"/>
    <col min="18" max="18" width="14.85546875" bestFit="1" customWidth="1"/>
    <col min="19" max="19" width="21.42578125" bestFit="1" customWidth="1"/>
    <col min="20" max="20" width="16.7109375" bestFit="1" customWidth="1"/>
    <col min="21" max="21" width="16.28515625" bestFit="1" customWidth="1"/>
    <col min="22" max="22" width="14.5703125" bestFit="1" customWidth="1"/>
    <col min="23" max="23" width="21" bestFit="1" customWidth="1"/>
  </cols>
  <sheetData>
    <row r="1" spans="1:20" x14ac:dyDescent="0.25">
      <c r="A1" s="44" t="s">
        <v>70</v>
      </c>
      <c r="B1" s="45">
        <v>44770</v>
      </c>
    </row>
    <row r="3" spans="1:20" x14ac:dyDescent="0.25">
      <c r="A3" s="47" t="s">
        <v>88</v>
      </c>
      <c r="B3" s="47"/>
      <c r="C3" s="48"/>
      <c r="D3" s="46" t="s">
        <v>91</v>
      </c>
      <c r="E3" s="47"/>
      <c r="F3" s="47"/>
      <c r="G3" s="47"/>
      <c r="H3" s="47"/>
      <c r="I3" s="48"/>
      <c r="J3" s="46" t="s">
        <v>92</v>
      </c>
      <c r="K3" s="47"/>
      <c r="L3" s="48"/>
      <c r="M3" s="46" t="s">
        <v>86</v>
      </c>
      <c r="N3" s="47"/>
      <c r="O3" s="47"/>
      <c r="P3" s="47"/>
      <c r="Q3" s="47"/>
      <c r="R3" s="47"/>
      <c r="S3" s="47"/>
      <c r="T3" s="47"/>
    </row>
    <row r="4" spans="1:20" x14ac:dyDescent="0.25">
      <c r="A4" t="s">
        <v>22</v>
      </c>
      <c r="B4" t="s">
        <v>0</v>
      </c>
      <c r="C4" t="s">
        <v>8</v>
      </c>
      <c r="D4" s="32" t="s">
        <v>14</v>
      </c>
      <c r="E4" s="33" t="s">
        <v>58</v>
      </c>
      <c r="F4" t="s">
        <v>77</v>
      </c>
      <c r="G4" t="s">
        <v>89</v>
      </c>
      <c r="H4" t="s">
        <v>90</v>
      </c>
      <c r="I4" s="5" t="s">
        <v>83</v>
      </c>
      <c r="J4" t="s">
        <v>15</v>
      </c>
      <c r="K4" t="s">
        <v>27</v>
      </c>
      <c r="L4" t="s">
        <v>93</v>
      </c>
      <c r="M4" t="s">
        <v>16</v>
      </c>
      <c r="N4" t="s">
        <v>17</v>
      </c>
      <c r="O4" t="s">
        <v>28</v>
      </c>
      <c r="P4" s="5" t="s">
        <v>84</v>
      </c>
      <c r="Q4" t="s">
        <v>80</v>
      </c>
      <c r="R4" t="s">
        <v>18</v>
      </c>
      <c r="S4" t="s">
        <v>19</v>
      </c>
      <c r="T4" t="s">
        <v>79</v>
      </c>
    </row>
    <row r="5" spans="1:20" x14ac:dyDescent="0.25">
      <c r="A5" s="10" t="str" cm="1">
        <f t="array" ref="A5">_FV(Tabla2[[#This Row],[Empresa]],"Símbolo bursátil",TRUE)</f>
        <v>ITX</v>
      </c>
      <c r="B5" s="37" t="e" vm="7">
        <v>#VALUE!</v>
      </c>
      <c r="C5" s="1" t="str" cm="1">
        <f t="array" ref="C5">_FV(Tabla2[[#This Row],[Empresa]],"Moneda")</f>
        <v>EUR</v>
      </c>
      <c r="D5">
        <f>SUMIFS(Movimientos!C:C,Movimientos!A:A,"Acción",Movimientos!B:B,Tabla2[[#This Row],[Símbolo]],Movimientos!E:E,"Compra")</f>
        <v>100</v>
      </c>
      <c r="E5" s="1">
        <f>IFERROR(SUMIFS(Movimientos!G:G,Movimientos!B:B,Tabla2[[#This Row],[Símbolo]],Movimientos!A:A,"Acción",Movimientos!E:E,"Compra")/SUMIFS(Movimientos!C:C,Movimientos!B:B,Tabla2[[#This Row],[Símbolo]],Movimientos!A:A,"Acción",Movimientos!E:E,"Compra"),0)</f>
        <v>22</v>
      </c>
      <c r="F5" s="1">
        <f>Tabla2[[#This Row],[Cantidad]]*Tabla2[[#This Row],[Precio Medio]]</f>
        <v>2200</v>
      </c>
      <c r="G5" s="1">
        <f>VLOOKUP(Tabla2[[#This Row],[Moneda]] &amp; "EUR",Divisas!A:C,3,FALSE) * Tabla2[[#This Row],[Precio Medio]]</f>
        <v>22</v>
      </c>
      <c r="H5" s="1">
        <f>Tabla2[[#This Row],[Cantidad]]*Tabla2[[#This Row],[Precio Medio €]]</f>
        <v>2200</v>
      </c>
      <c r="I5" s="5">
        <f>IFERROR(Tabla2[[#This Row],[Valor €]]/Tabla2[[#Totals],[Valor €]],0)</f>
        <v>0.25780396024381691</v>
      </c>
      <c r="J5" s="1">
        <f>SUMIFS(Movimientos!D:D,Movimientos!A:A,"Acción",Movimientos!B:B,Tabla2[[#This Row],[Símbolo]],Movimientos!E:E,"Dividendo")</f>
        <v>1.5</v>
      </c>
      <c r="K5" s="1">
        <f>VLOOKUP(Tabla2[[#This Row],[Moneda]] &amp; "EUR",Divisas!A:C,3,FALSE) * Tabla2[[#This Row],[Ingresos Dividendos]]</f>
        <v>1.5</v>
      </c>
      <c r="L5" s="5">
        <f>IFERROR(Tabla2[[#This Row],[Ingresos Dividendos €]]/Tabla2[[#Totals],[Ingresos Dividendos €]],0)</f>
        <v>1</v>
      </c>
      <c r="M5" s="1" cm="1">
        <f t="array" ref="M5">_FV(Tabla2[[#This Row],[Empresa]],"Precio")</f>
        <v>24.56</v>
      </c>
      <c r="N5" s="1">
        <f>Tabla2[[#This Row],[Cantidad]]*Tabla2[[#This Row],[Precio Actual]]</f>
        <v>2456</v>
      </c>
      <c r="O5" s="1">
        <f>VLOOKUP(Tabla2[[#This Row],[Moneda]] &amp; "EUR",Divisas!A:C,3,FALSE) * Tabla2[[#This Row],[Valor Actual]]</f>
        <v>2456</v>
      </c>
      <c r="P5" s="5">
        <f>Tabla2[[#This Row],[Valor Actual €]]/Tabla2[[#Totals],[Valor Actual €]]</f>
        <v>0.28445269235770493</v>
      </c>
      <c r="Q5" s="1">
        <f>Tabla2[[#This Row],[Valor Actual €]]+Tabla2[[#This Row],[Ingresos Dividendos €]]</f>
        <v>2457.5</v>
      </c>
      <c r="R5" s="3">
        <f>IFERROR((Tabla2[[#This Row],[Valor Actual + Div €]]-Tabla2[[#This Row],[Valor €]])/Tabla2[[#This Row],[Valor €]],0)</f>
        <v>0.11704545454545455</v>
      </c>
      <c r="S5" s="3">
        <f>IFERROR((Tabla2[[#This Row],[Valor Actual]]-Tabla2[[#This Row],[Valor]])/Tabla2[[#This Row],[Valor]],0)</f>
        <v>0.11636363636363636</v>
      </c>
      <c r="T5" s="23" cm="1">
        <f t="array" ref="T5">Tabla2[[#This Row],[Valor Actual €]]*_FV(Tabla2[[#This Row],[Empresa]],"Cambio (%)",TRUE)</f>
        <v>-18.854712000000003</v>
      </c>
    </row>
    <row r="6" spans="1:20" x14ac:dyDescent="0.25">
      <c r="A6" s="10" t="str" cm="1">
        <f t="array" ref="A6">_FV(Tabla2[[#This Row],[Empresa]],"Símbolo bursátil",TRUE)</f>
        <v>BBVA</v>
      </c>
      <c r="B6" s="37" t="e" vm="5">
        <v>#VALUE!</v>
      </c>
      <c r="C6" s="1" t="str" cm="1">
        <f t="array" ref="C6">_FV(Tabla2[[#This Row],[Empresa]],"Moneda")</f>
        <v>EUR</v>
      </c>
      <c r="D6">
        <f>SUMIFS(Movimientos!C:C,Movimientos!A:A,"Acción",Movimientos!B:B,Tabla2[[#This Row],[Símbolo]],Movimientos!E:E,"Compra")</f>
        <v>500</v>
      </c>
      <c r="E6" s="1">
        <f>IFERROR(SUMIFS(Movimientos!G:G,Movimientos!B:B,Tabla2[[#This Row],[Símbolo]],Movimientos!A:A,"Acción",Movimientos!E:E,"Compra")/SUMIFS(Movimientos!C:C,Movimientos!B:B,Tabla2[[#This Row],[Símbolo]],Movimientos!A:A,"Acción",Movimientos!E:E,"Compra"),0)</f>
        <v>4.24</v>
      </c>
      <c r="F6" s="1">
        <f>Tabla2[[#This Row],[Cantidad]]*Tabla2[[#This Row],[Precio Medio]]</f>
        <v>2120</v>
      </c>
      <c r="G6" s="1">
        <f>VLOOKUP(Tabla2[[#This Row],[Moneda]] &amp; "EUR",Divisas!A:C,3,FALSE) * Tabla2[[#This Row],[Precio Medio]]</f>
        <v>4.24</v>
      </c>
      <c r="H6" s="1">
        <f>Tabla2[[#This Row],[Cantidad]]*Tabla2[[#This Row],[Precio Medio €]]</f>
        <v>2120</v>
      </c>
      <c r="I6" s="5">
        <f>IFERROR(Tabla2[[#This Row],[Valor €]]/Tabla2[[#Totals],[Valor €]],0)</f>
        <v>0.24842927078040539</v>
      </c>
      <c r="J6" s="1">
        <f>SUMIFS(Movimientos!D:D,Movimientos!A:A,"Acción",Movimientos!B:B,Tabla2[[#This Row],[Símbolo]],Movimientos!E:E,"Dividendo")</f>
        <v>0</v>
      </c>
      <c r="K6" s="1">
        <f>VLOOKUP(Tabla2[[#This Row],[Moneda]] &amp; "EUR",Divisas!A:C,3,FALSE) * Tabla2[[#This Row],[Ingresos Dividendos]]</f>
        <v>0</v>
      </c>
      <c r="L6" s="5">
        <f>IFERROR(Tabla2[[#This Row],[Ingresos Dividendos €]]/Tabla2[[#Totals],[Ingresos Dividendos €]],0)</f>
        <v>0</v>
      </c>
      <c r="M6" s="1" cm="1">
        <f t="array" ref="M6">_FV(Tabla2[[#This Row],[Empresa]],"Precio")</f>
        <v>4.1479999999999997</v>
      </c>
      <c r="N6" s="1">
        <f>Tabla2[[#This Row],[Cantidad]]*Tabla2[[#This Row],[Precio Actual]]</f>
        <v>2074</v>
      </c>
      <c r="O6" s="1">
        <f>VLOOKUP(Tabla2[[#This Row],[Moneda]] &amp; "EUR",Divisas!A:C,3,FALSE) * Tabla2[[#This Row],[Valor Actual]]</f>
        <v>2074</v>
      </c>
      <c r="P6" s="5">
        <f>Tabla2[[#This Row],[Valor Actual €]]/Tabla2[[#Totals],[Valor Actual €]]</f>
        <v>0.24020964330206843</v>
      </c>
      <c r="Q6" s="1">
        <f>Tabla2[[#This Row],[Valor Actual €]]+Tabla2[[#This Row],[Ingresos Dividendos €]]</f>
        <v>2074</v>
      </c>
      <c r="R6" s="3">
        <f>IFERROR((Tabla2[[#This Row],[Valor Actual + Div €]]-Tabla2[[#This Row],[Valor €]])/Tabla2[[#This Row],[Valor €]],0)</f>
        <v>-2.1698113207547168E-2</v>
      </c>
      <c r="S6" s="3">
        <f>IFERROR((Tabla2[[#This Row],[Valor Actual]]-Tabla2[[#This Row],[Valor]])/Tabla2[[#This Row],[Valor]],0)</f>
        <v>-2.1698113207547168E-2</v>
      </c>
      <c r="T6" s="23" cm="1">
        <f t="array" ref="T6">Tabla2[[#This Row],[Valor Actual €]]*_FV(Tabla2[[#This Row],[Empresa]],"Cambio (%)",TRUE)</f>
        <v>-25.922926</v>
      </c>
    </row>
    <row r="7" spans="1:20" x14ac:dyDescent="0.25">
      <c r="A7" s="10" t="str" cm="1">
        <f t="array" ref="A7">_FV(Tabla2[[#This Row],[Empresa]],"Símbolo bursátil",TRUE)</f>
        <v>MMM</v>
      </c>
      <c r="B7" s="37" t="e" vm="6">
        <v>#VALUE!</v>
      </c>
      <c r="C7" s="1" t="str" cm="1">
        <f t="array" ref="C7">_FV(Tabla2[[#This Row],[Empresa]],"Moneda")</f>
        <v>USD</v>
      </c>
      <c r="D7">
        <f>SUMIFS(Movimientos!C:C,Movimientos!A:A,"Acción",Movimientos!B:B,Tabla2[[#This Row],[Símbolo]],Movimientos!E:E,"Compra")</f>
        <v>18</v>
      </c>
      <c r="E7" s="17">
        <f>IFERROR(SUMIFS(Movimientos!G:G,Movimientos!B:B,Tabla2[[#This Row],[Símbolo]],Movimientos!A:A,"Acción",Movimientos!E:E,"Compra")/SUMIFS(Movimientos!C:C,Movimientos!B:B,Tabla2[[#This Row],[Símbolo]],Movimientos!A:A,"Acción",Movimientos!E:E,"Compra"),0)</f>
        <v>128</v>
      </c>
      <c r="F7" s="17">
        <f>Tabla2[[#This Row],[Cantidad]]*Tabla2[[#This Row],[Precio Medio]]</f>
        <v>2304</v>
      </c>
      <c r="G7" s="1">
        <f>VLOOKUP(Tabla2[[#This Row],[Moneda]] &amp; "EUR",Divisas!A:C,3,FALSE) * Tabla2[[#This Row],[Precio Medio]]</f>
        <v>125.312</v>
      </c>
      <c r="H7" s="1">
        <f>Tabla2[[#This Row],[Cantidad]]*Tabla2[[#This Row],[Precio Medio €]]</f>
        <v>2255.616</v>
      </c>
      <c r="I7" s="5">
        <f>IFERROR(Tabla2[[#This Row],[Valor €]]/Tabla2[[#Totals],[Valor €]],0)</f>
        <v>0.26432124435878063</v>
      </c>
      <c r="J7" s="17">
        <f>SUMIFS(Movimientos!D:D,Movimientos!A:A,"Acción",Movimientos!B:B,Tabla2[[#This Row],[Símbolo]],Movimientos!E:E,"Dividendo")</f>
        <v>0</v>
      </c>
      <c r="K7" s="1">
        <f>VLOOKUP(Tabla2[[#This Row],[Moneda]] &amp; "EUR",Divisas!A:C,3,FALSE) * Tabla2[[#This Row],[Ingresos Dividendos]]</f>
        <v>0</v>
      </c>
      <c r="L7" s="5">
        <f>IFERROR(Tabla2[[#This Row],[Ingresos Dividendos €]]/Tabla2[[#Totals],[Ingresos Dividendos €]],0)</f>
        <v>0</v>
      </c>
      <c r="M7" s="17" cm="1">
        <f t="array" ref="M7">_FV(Tabla2[[#This Row],[Empresa]],"Precio")</f>
        <v>134.12</v>
      </c>
      <c r="N7" s="17">
        <f>Tabla2[[#This Row],[Cantidad]]*Tabla2[[#This Row],[Precio Actual]]</f>
        <v>2414.16</v>
      </c>
      <c r="O7" s="1">
        <f>VLOOKUP(Tabla2[[#This Row],[Moneda]] &amp; "EUR",Divisas!A:C,3,FALSE) * Tabla2[[#This Row],[Valor Actual]]</f>
        <v>2363.4626399999997</v>
      </c>
      <c r="P7" s="5">
        <f>Tabla2[[#This Row],[Valor Actual €]]/Tabla2[[#Totals],[Valor Actual €]]</f>
        <v>0.27373506157770727</v>
      </c>
      <c r="Q7" s="1">
        <f>Tabla2[[#This Row],[Valor Actual €]]+Tabla2[[#This Row],[Ingresos Dividendos €]]</f>
        <v>2363.4626399999997</v>
      </c>
      <c r="R7" s="3">
        <f>IFERROR((Tabla2[[#This Row],[Valor Actual + Div €]]-Tabla2[[#This Row],[Valor €]])/Tabla2[[#This Row],[Valor €]],0)</f>
        <v>4.781249999999989E-2</v>
      </c>
      <c r="S7" s="3">
        <f>IFERROR((Tabla2[[#This Row],[Valor Actual]]-Tabla2[[#This Row],[Valor]])/Tabla2[[#This Row],[Valor]],0)</f>
        <v>4.7812499999999938E-2</v>
      </c>
      <c r="T7" s="23" cm="1">
        <f t="array" ref="T7">Tabla2[[#This Row],[Valor Actual €]]*_FV(Tabla2[[#This Row],[Empresa]],"Cambio (%)",TRUE)</f>
        <v>2.9992340901599999</v>
      </c>
    </row>
    <row r="8" spans="1:20" x14ac:dyDescent="0.25">
      <c r="A8" s="10" t="str" cm="1">
        <f t="array" ref="A8">_FV(Tabla2[[#This Row],[Empresa]],"Símbolo bursátil",TRUE)</f>
        <v>VZ</v>
      </c>
      <c r="B8" s="37" t="e" vm="8">
        <v>#VALUE!</v>
      </c>
      <c r="C8" s="1" t="str" cm="1">
        <f t="array" ref="C8">_FV(Tabla2[[#This Row],[Empresa]],"Moneda")</f>
        <v>USD</v>
      </c>
      <c r="D8">
        <f>SUMIFS(Movimientos!C:C,Movimientos!A:A,"Acción",Movimientos!B:B,Tabla2[[#This Row],[Símbolo]],Movimientos!E:E,"Compra")</f>
        <v>40</v>
      </c>
      <c r="E8" s="17">
        <f>IFERROR(SUMIFS(Movimientos!G:G,Movimientos!B:B,Tabla2[[#This Row],[Símbolo]],Movimientos!A:A,"Acción",Movimientos!E:E,"Compra")/SUMIFS(Movimientos!C:C,Movimientos!B:B,Tabla2[[#This Row],[Símbolo]],Movimientos!A:A,"Acción",Movimientos!E:E,"Compra"),0)</f>
        <v>50</v>
      </c>
      <c r="F8" s="17">
        <f>Tabla2[[#This Row],[Cantidad]]*Tabla2[[#This Row],[Precio Medio]]</f>
        <v>2000</v>
      </c>
      <c r="G8" s="1">
        <f>VLOOKUP(Tabla2[[#This Row],[Moneda]] &amp; "EUR",Divisas!A:C,3,FALSE) * Tabla2[[#This Row],[Precio Medio]]</f>
        <v>48.949999999999996</v>
      </c>
      <c r="H8" s="1">
        <f>Tabla2[[#This Row],[Cantidad]]*Tabla2[[#This Row],[Precio Medio €]]</f>
        <v>1957.9999999999998</v>
      </c>
      <c r="I8" s="5">
        <f>IFERROR(Tabla2[[#This Row],[Valor €]]/Tabla2[[#Totals],[Valor €]],0)</f>
        <v>0.22944552461699705</v>
      </c>
      <c r="J8" s="17">
        <f>SUMIFS(Movimientos!D:D,Movimientos!A:A,"Acción",Movimientos!B:B,Tabla2[[#This Row],[Símbolo]],Movimientos!E:E,"Dividendo")</f>
        <v>0</v>
      </c>
      <c r="K8" s="1">
        <f>VLOOKUP(Tabla2[[#This Row],[Moneda]] &amp; "EUR",Divisas!A:C,3,FALSE) * Tabla2[[#This Row],[Ingresos Dividendos]]</f>
        <v>0</v>
      </c>
      <c r="L8" s="5">
        <f>IFERROR(Tabla2[[#This Row],[Ingresos Dividendos €]]/Tabla2[[#Totals],[Ingresos Dividendos €]],0)</f>
        <v>0</v>
      </c>
      <c r="M8" s="17" cm="1">
        <f t="array" ref="M8">_FV(Tabla2[[#This Row],[Empresa]],"Precio")</f>
        <v>44.45</v>
      </c>
      <c r="N8" s="17">
        <f>Tabla2[[#This Row],[Cantidad]]*Tabla2[[#This Row],[Precio Actual]]</f>
        <v>1778</v>
      </c>
      <c r="O8" s="1">
        <f>VLOOKUP(Tabla2[[#This Row],[Moneda]] &amp; "EUR",Divisas!A:C,3,FALSE) * Tabla2[[#This Row],[Valor Actual]]</f>
        <v>1740.662</v>
      </c>
      <c r="P8" s="5">
        <f>Tabla2[[#This Row],[Valor Actual €]]/Tabla2[[#Totals],[Valor Actual €]]</f>
        <v>0.20160260276251932</v>
      </c>
      <c r="Q8" s="1">
        <f>Tabla2[[#This Row],[Valor Actual €]]+Tabla2[[#This Row],[Ingresos Dividendos €]]</f>
        <v>1740.662</v>
      </c>
      <c r="R8" s="3">
        <f>IFERROR((Tabla2[[#This Row],[Valor Actual + Div €]]-Tabla2[[#This Row],[Valor €]])/Tabla2[[#This Row],[Valor €]],0)</f>
        <v>-0.11099999999999988</v>
      </c>
      <c r="S8" s="3">
        <f>IFERROR((Tabla2[[#This Row],[Valor Actual]]-Tabla2[[#This Row],[Valor]])/Tabla2[[#This Row],[Valor]],0)</f>
        <v>-0.111</v>
      </c>
      <c r="T8" s="23" cm="1">
        <f t="array" ref="T8">Tabla2[[#This Row],[Valor Actual €]]*_FV(Tabla2[[#This Row],[Empresa]],"Cambio (%)",TRUE)</f>
        <v>-117.237067024</v>
      </c>
    </row>
    <row r="9" spans="1:20" x14ac:dyDescent="0.25">
      <c r="A9" s="10" t="s">
        <v>20</v>
      </c>
      <c r="B9" s="10"/>
      <c r="D9">
        <f>SUBTOTAL(109,Tabla2[Cantidad])</f>
        <v>658</v>
      </c>
      <c r="E9" s="1"/>
      <c r="F9" s="1"/>
      <c r="H9" s="1">
        <f>SUBTOTAL(109,Tabla2[Valor €])</f>
        <v>8533.616</v>
      </c>
      <c r="I9" s="20">
        <f>SUBTOTAL(109,Tabla2[Peso])</f>
        <v>1</v>
      </c>
      <c r="J9" s="1">
        <f>SUBTOTAL(109,Tabla2[Ingresos Dividendos])</f>
        <v>1.5</v>
      </c>
      <c r="K9" s="1">
        <f>SUBTOTAL(109,Tabla2[Ingresos Dividendos €])</f>
        <v>1.5</v>
      </c>
      <c r="L9" s="6">
        <f>SUBTOTAL(109,Tabla2[Peso Dividendos])</f>
        <v>1</v>
      </c>
      <c r="N9" s="1"/>
      <c r="O9" s="1">
        <f>SUBTOTAL(109,Tabla2[Valor Actual €])</f>
        <v>8634.12464</v>
      </c>
      <c r="P9" s="20">
        <f>SUBTOTAL(109,Tabla2[Peso Actual])</f>
        <v>1</v>
      </c>
      <c r="Q9" s="1">
        <f>SUBTOTAL(109,Tabla2[Valor Actual + Div €])</f>
        <v>8635.62464</v>
      </c>
      <c r="R9" s="2">
        <f>SUMPRODUCT(Tabla2[Rentabilidad],Tabla2[Valor Actual €]) / SUM(Tabla2[Valor Actual €])</f>
        <v>1.87918673648176E-2</v>
      </c>
      <c r="S9" s="2">
        <f>SUMPRODUCT(Tabla2[Rentabilidad sin Div],Tabla2[Valor Actual €]) / SUM(Tabla2[Valor Actual €])</f>
        <v>1.8597922347300969E-2</v>
      </c>
      <c r="T9" s="21">
        <f>SUBTOTAL(109,Tabla2[Variación Día €])</f>
        <v>-159.01547093383999</v>
      </c>
    </row>
    <row r="25" spans="6:7" x14ac:dyDescent="0.25">
      <c r="G25" s="33"/>
    </row>
    <row r="26" spans="6:7" x14ac:dyDescent="0.25">
      <c r="F26" s="31"/>
    </row>
  </sheetData>
  <mergeCells count="4">
    <mergeCell ref="M3:T3"/>
    <mergeCell ref="A3:C3"/>
    <mergeCell ref="D3:I3"/>
    <mergeCell ref="J3:L3"/>
  </mergeCells>
  <conditionalFormatting sqref="R9:S9">
    <cfRule type="cellIs" dxfId="109" priority="24" operator="greaterThan">
      <formula>0</formula>
    </cfRule>
    <cfRule type="cellIs" dxfId="108" priority="25" operator="lessThan">
      <formula>0</formula>
    </cfRule>
  </conditionalFormatting>
  <conditionalFormatting sqref="R5:R6">
    <cfRule type="cellIs" dxfId="107" priority="19" operator="lessThan">
      <formula>0</formula>
    </cfRule>
    <cfRule type="cellIs" dxfId="106" priority="20" operator="greaterThan">
      <formula>0</formula>
    </cfRule>
  </conditionalFormatting>
  <conditionalFormatting sqref="S5:S6">
    <cfRule type="cellIs" dxfId="105" priority="17" operator="lessThan">
      <formula>0</formula>
    </cfRule>
    <cfRule type="cellIs" dxfId="104" priority="18" operator="greaterThan">
      <formula>0</formula>
    </cfRule>
  </conditionalFormatting>
  <conditionalFormatting sqref="T9">
    <cfRule type="cellIs" dxfId="103" priority="15" operator="greaterThan">
      <formula>0</formula>
    </cfRule>
    <cfRule type="cellIs" dxfId="102" priority="16" operator="lessThan">
      <formula>0</formula>
    </cfRule>
  </conditionalFormatting>
  <conditionalFormatting sqref="T5:T6">
    <cfRule type="cellIs" dxfId="101" priority="13" operator="lessThan">
      <formula>0</formula>
    </cfRule>
    <cfRule type="cellIs" dxfId="100" priority="14" operator="greaterThan">
      <formula>0</formula>
    </cfRule>
  </conditionalFormatting>
  <conditionalFormatting sqref="R7">
    <cfRule type="cellIs" dxfId="99" priority="11" operator="lessThan">
      <formula>0</formula>
    </cfRule>
    <cfRule type="cellIs" dxfId="98" priority="12" operator="greaterThan">
      <formula>0</formula>
    </cfRule>
  </conditionalFormatting>
  <conditionalFormatting sqref="S7">
    <cfRule type="cellIs" dxfId="97" priority="9" operator="lessThan">
      <formula>0</formula>
    </cfRule>
    <cfRule type="cellIs" dxfId="96" priority="10" operator="greaterThan">
      <formula>0</formula>
    </cfRule>
  </conditionalFormatting>
  <conditionalFormatting sqref="T7">
    <cfRule type="cellIs" dxfId="95" priority="7" operator="lessThan">
      <formula>0</formula>
    </cfRule>
    <cfRule type="cellIs" dxfId="94" priority="8" operator="greaterThan">
      <formula>0</formula>
    </cfRule>
  </conditionalFormatting>
  <conditionalFormatting sqref="R8">
    <cfRule type="cellIs" dxfId="93" priority="5" operator="lessThan">
      <formula>0</formula>
    </cfRule>
    <cfRule type="cellIs" dxfId="92" priority="6" operator="greaterThan">
      <formula>0</formula>
    </cfRule>
  </conditionalFormatting>
  <conditionalFormatting sqref="S8">
    <cfRule type="cellIs" dxfId="91" priority="3" operator="lessThan">
      <formula>0</formula>
    </cfRule>
    <cfRule type="cellIs" dxfId="90" priority="4" operator="greaterThan">
      <formula>0</formula>
    </cfRule>
  </conditionalFormatting>
  <conditionalFormatting sqref="T8">
    <cfRule type="cellIs" dxfId="89" priority="1" operator="lessThan">
      <formula>0</formula>
    </cfRule>
    <cfRule type="cellIs" dxfId="88" priority="2" operator="greaterThan">
      <formula>0</formula>
    </cfRule>
  </conditionalFormatting>
  <dataValidations count="1">
    <dataValidation allowBlank="1" showInputMessage="1" showErrorMessage="1" prompt="Datos a actualizar manualmente: lista de acciones." sqref="B1" xr:uid="{FD801DE8-AEEC-495C-9167-E49F560BC115}"/>
  </dataValidations>
  <pageMargins left="0.7" right="0.7" top="0.75" bottom="0.75" header="0.3" footer="0.3"/>
  <pageSetup paperSize="9" orientation="portrait" horizontalDpi="4294967293" verticalDpi="0" r:id="rId1"/>
  <drawing r:id="rId2"/>
  <tableParts count="1">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896C39-2E2C-4085-91B9-E4D4FBE4DF99}">
  <dimension ref="A1:T13"/>
  <sheetViews>
    <sheetView zoomScale="79" zoomScaleNormal="79" workbookViewId="0">
      <pane xSplit="1" topLeftCell="B1" activePane="topRight" state="frozen"/>
      <selection pane="topRight" activeCell="B1" sqref="B1"/>
    </sheetView>
  </sheetViews>
  <sheetFormatPr baseColWidth="10" defaultRowHeight="15" x14ac:dyDescent="0.25"/>
  <cols>
    <col min="1" max="1" width="48.85546875" bestFit="1" customWidth="1"/>
    <col min="2" max="2" width="15" bestFit="1" customWidth="1"/>
    <col min="3" max="3" width="8.42578125" bestFit="1" customWidth="1"/>
    <col min="4" max="4" width="11.42578125" bestFit="1" customWidth="1"/>
    <col min="5" max="5" width="11.140625" bestFit="1" customWidth="1"/>
    <col min="6" max="6" width="15.85546875" customWidth="1"/>
    <col min="7" max="7" width="10.5703125" bestFit="1" customWidth="1"/>
    <col min="8" max="8" width="8.28515625" bestFit="1" customWidth="1"/>
    <col min="9" max="9" width="17.140625" bestFit="1" customWidth="1"/>
    <col min="10" max="10" width="22" bestFit="1" customWidth="1"/>
    <col min="11" max="11" width="21.5703125" bestFit="1" customWidth="1"/>
    <col min="12" max="12" width="15.7109375" bestFit="1" customWidth="1"/>
    <col min="13" max="13" width="14.85546875" bestFit="1" customWidth="1"/>
    <col min="14" max="14" width="14.28515625" bestFit="1" customWidth="1"/>
    <col min="15" max="15" width="15.140625" bestFit="1" customWidth="1"/>
    <col min="16" max="16" width="14.5703125" bestFit="1" customWidth="1"/>
    <col min="17" max="17" width="18.85546875" bestFit="1" customWidth="1"/>
    <col min="18" max="18" width="15.85546875" bestFit="1" customWidth="1"/>
    <col min="19" max="19" width="19.5703125" customWidth="1"/>
    <col min="20" max="20" width="19" customWidth="1"/>
    <col min="21" max="21" width="19" bestFit="1" customWidth="1"/>
  </cols>
  <sheetData>
    <row r="1" spans="1:20" x14ac:dyDescent="0.25">
      <c r="A1" s="44" t="s">
        <v>70</v>
      </c>
      <c r="B1" s="45">
        <v>44770</v>
      </c>
    </row>
    <row r="2" spans="1:20" x14ac:dyDescent="0.25">
      <c r="A2" s="19" t="s">
        <v>82</v>
      </c>
      <c r="B2" s="38">
        <v>500</v>
      </c>
    </row>
    <row r="4" spans="1:20" x14ac:dyDescent="0.25">
      <c r="A4" s="51" t="s">
        <v>87</v>
      </c>
      <c r="B4" s="52"/>
      <c r="C4" s="52"/>
      <c r="D4" s="53"/>
      <c r="E4" s="49" t="s">
        <v>64</v>
      </c>
      <c r="F4" s="47"/>
      <c r="G4" s="47"/>
      <c r="H4" s="50"/>
      <c r="I4" s="49" t="s">
        <v>57</v>
      </c>
      <c r="J4" s="47"/>
      <c r="K4" s="47"/>
      <c r="L4" s="49" t="s">
        <v>60</v>
      </c>
      <c r="M4" s="47"/>
      <c r="N4" s="47"/>
      <c r="O4" s="50"/>
      <c r="P4" s="51" t="s">
        <v>66</v>
      </c>
      <c r="Q4" s="52"/>
      <c r="R4" s="52"/>
      <c r="S4" s="52"/>
      <c r="T4" s="52"/>
    </row>
    <row r="5" spans="1:20" x14ac:dyDescent="0.25">
      <c r="A5" t="s">
        <v>29</v>
      </c>
      <c r="B5" t="s">
        <v>31</v>
      </c>
      <c r="C5" t="s">
        <v>43</v>
      </c>
      <c r="D5" t="s">
        <v>8</v>
      </c>
      <c r="E5" t="s">
        <v>14</v>
      </c>
      <c r="F5" t="s">
        <v>58</v>
      </c>
      <c r="G5" t="s">
        <v>77</v>
      </c>
      <c r="H5" t="s">
        <v>83</v>
      </c>
      <c r="I5" t="s">
        <v>33</v>
      </c>
      <c r="J5" t="s">
        <v>34</v>
      </c>
      <c r="K5" t="s">
        <v>59</v>
      </c>
      <c r="L5" t="s">
        <v>16</v>
      </c>
      <c r="M5" t="s">
        <v>17</v>
      </c>
      <c r="N5" t="s">
        <v>84</v>
      </c>
      <c r="O5" t="s">
        <v>18</v>
      </c>
      <c r="P5" t="s">
        <v>56</v>
      </c>
      <c r="Q5" t="s">
        <v>61</v>
      </c>
      <c r="R5" t="s">
        <v>65</v>
      </c>
      <c r="S5" t="s">
        <v>62</v>
      </c>
      <c r="T5" t="s">
        <v>63</v>
      </c>
    </row>
    <row r="6" spans="1:20" x14ac:dyDescent="0.25">
      <c r="A6" s="37" t="s">
        <v>44</v>
      </c>
      <c r="B6" s="37" t="s">
        <v>37</v>
      </c>
      <c r="C6" s="39">
        <v>5.9999999999999995E-4</v>
      </c>
      <c r="D6" s="40" t="s">
        <v>32</v>
      </c>
      <c r="E6" s="14">
        <f>SUMIFS(Movimientos!C:C,Movimientos!A:A,"Fondo",Movimientos!B:B,Tabla467[[#This Row],[Nombre del Fondo]],Movimientos!E:E,"Compra")</f>
        <v>32.592834109531474</v>
      </c>
      <c r="F6" s="15">
        <f>IFERROR(SUMIFS(Movimientos!G:G,Movimientos!B:B,Tabla467[[#This Row],[Nombre del Fondo]],Movimientos!A:A,"Fondo",Movimientos!E:E,"Compra")/SUMIFS(Movimientos!C:C,Movimientos!B:B,Tabla467[[#This Row],[Nombre del Fondo]],Movimientos!A:A,"Fondo",Movimientos!E:E,"Compra"),0)</f>
        <v>8.5549999999999997</v>
      </c>
      <c r="G6" s="15">
        <f>Tabla467[[#This Row],[Cantidad]]*Tabla467[[#This Row],[Precio Medio]]</f>
        <v>278.83169580704174</v>
      </c>
      <c r="H6" s="5">
        <f>IFERROR(Tabla467[[#This Row],[Valor]]/Tabla467[[#Totals],[Valor]],0)</f>
        <v>0.55766339161408363</v>
      </c>
      <c r="I6" s="40" t="s">
        <v>50</v>
      </c>
      <c r="J6" s="41">
        <v>33530584.809999999</v>
      </c>
      <c r="K6" s="3">
        <f>IFERROR(Tabla467[[#This Row],[Capitalización Índice]]/Tabla467[[#Totals],[Capitalización Índice]],0)</f>
        <v>0.55721377260800276</v>
      </c>
      <c r="L6" s="42">
        <v>9.1950000000000003</v>
      </c>
      <c r="M6" s="15">
        <f>Tabla467[[#This Row],[Precio Actual]]*Tabla467[[#This Row],[Cantidad]]</f>
        <v>299.69110963714189</v>
      </c>
      <c r="N6" s="3">
        <f>IFERROR(Tabla467[[#This Row],[Valor Actual]]/Tabla467[[#Totals],[Valor Actual]],0)</f>
        <v>0.56032781886461325</v>
      </c>
      <c r="O6" s="3">
        <f>IFERROR((Tabla467[[#This Row],[Valor Actual]]-Tabla467[[#This Row],[Valor]])/Tabla467[[#This Row],[Valor]],0)</f>
        <v>7.4810052600818272E-2</v>
      </c>
      <c r="P6" s="3">
        <f>Tabla467[[#This Row],[Peso Ínidce]]-Tabla467[[#This Row],[Peso Actual]]</f>
        <v>-3.1140462566104921E-3</v>
      </c>
      <c r="Q6" s="14">
        <f>Tabla467[[#This Row],[Valor Compra]]/Tabla467[[#This Row],[Precio Actual]]</f>
        <v>30.11868840784269</v>
      </c>
      <c r="R6" s="43">
        <f>Tabla467[[#This Row],[Rebalanceo]]*Tabla467[[#Totals],[Valor Actual]] + $B$2 * Tabla467[[#This Row],[Peso Ínidce]]</f>
        <v>276.94133991011353</v>
      </c>
      <c r="S6" s="15">
        <f>Tabla467[[#This Row],[Valor Actual]]+Tabla467[[#This Row],[Valor Compra]]</f>
        <v>576.63244954725542</v>
      </c>
      <c r="T6" s="3">
        <f>Tabla467[[#This Row],[Valor Tras Compra]]/Tabla467[[#Totals],[Valor Tras Compra]]</f>
        <v>0.55721377260800276</v>
      </c>
    </row>
    <row r="7" spans="1:20" x14ac:dyDescent="0.25">
      <c r="A7" s="37" t="s">
        <v>45</v>
      </c>
      <c r="B7" s="37" t="s">
        <v>38</v>
      </c>
      <c r="C7" s="39">
        <v>1.1999999999999999E-3</v>
      </c>
      <c r="D7" s="37" t="s">
        <v>32</v>
      </c>
      <c r="E7" s="14">
        <f>SUMIFS(Movimientos!C:C,Movimientos!A:A,"Fondo",Movimientos!B:B,Tabla467[[#This Row],[Nombre del Fondo]],Movimientos!E:E,"Compra")</f>
        <v>3.1305972693413486</v>
      </c>
      <c r="F7" s="15">
        <f>IFERROR(SUMIFS(Movimientos!G:G,Movimientos!B:B,Tabla467[[#This Row],[Nombre del Fondo]],Movimientos!A:A,"Fondo",Movimientos!E:E,"Compra")/SUMIFS(Movimientos!C:C,Movimientos!B:B,Tabla467[[#This Row],[Nombre del Fondo]],Movimientos!A:A,"Fondo",Movimientos!E:E,"Compra"),0)</f>
        <v>23.5916</v>
      </c>
      <c r="G7" s="15">
        <f>Tabla467[[#This Row],[Cantidad]]*Tabla467[[#This Row],[Precio Medio]]</f>
        <v>73.855798539393362</v>
      </c>
      <c r="H7" s="5">
        <f>IFERROR(Tabla467[[#This Row],[Valor]]/Tabla467[[#Totals],[Valor]],0)</f>
        <v>0.14771159707878675</v>
      </c>
      <c r="I7" s="40" t="s">
        <v>51</v>
      </c>
      <c r="J7" s="41">
        <v>8741624.6400000006</v>
      </c>
      <c r="K7" s="3">
        <f>IFERROR(Tabla467[[#This Row],[Capitalización Índice]]/Tabla467[[#Totals],[Capitalización Índice]],0)</f>
        <v>0.14526897374377987</v>
      </c>
      <c r="L7" s="42">
        <v>24.995000000000001</v>
      </c>
      <c r="M7" s="15">
        <f>Tabla467[[#This Row],[Precio Actual]]*Tabla467[[#This Row],[Cantidad]]</f>
        <v>78.249278747187006</v>
      </c>
      <c r="N7" s="3">
        <f>IFERROR(Tabla467[[#This Row],[Valor Actual]]/Tabla467[[#Totals],[Valor Actual]],0)</f>
        <v>0.14630146266676747</v>
      </c>
      <c r="O7" s="3">
        <f>IFERROR((Tabla467[[#This Row],[Valor Actual]]-Tabla467[[#This Row],[Valor]])/Tabla467[[#This Row],[Valor]],0)</f>
        <v>5.9487275131826514E-2</v>
      </c>
      <c r="P7" s="3">
        <f>Tabla467[[#This Row],[Peso Ínidce]]-Tabla467[[#This Row],[Peso Actual]]</f>
        <v>-1.0324889229876011E-3</v>
      </c>
      <c r="Q7" s="14">
        <f>Tabla467[[#This Row],[Valor Compra]]/Tabla467[[#This Row],[Precio Actual]]</f>
        <v>2.8838671968275529</v>
      </c>
      <c r="R7" s="43">
        <f>Tabla467[[#This Row],[Rebalanceo]]*Tabla467[[#Totals],[Valor Actual]] + $B$2 * Tabla467[[#This Row],[Peso Ínidce]]</f>
        <v>72.082260584704684</v>
      </c>
      <c r="S7" s="15">
        <f>Tabla467[[#This Row],[Valor Actual]]+Tabla467[[#This Row],[Valor Compra]]</f>
        <v>150.33153933189169</v>
      </c>
      <c r="T7" s="3">
        <f>Tabla467[[#This Row],[Valor Tras Compra]]/Tabla467[[#Totals],[Valor Tras Compra]]</f>
        <v>0.14526897374377987</v>
      </c>
    </row>
    <row r="8" spans="1:20" x14ac:dyDescent="0.25">
      <c r="A8" s="37" t="s">
        <v>48</v>
      </c>
      <c r="B8" s="37" t="s">
        <v>41</v>
      </c>
      <c r="C8" s="39">
        <v>2E-3</v>
      </c>
      <c r="D8" s="37" t="s">
        <v>32</v>
      </c>
      <c r="E8" s="14">
        <f>SUMIFS(Movimientos!C:C,Movimientos!A:A,"Fondo",Movimientos!B:B,Tabla467[[#This Row],[Nombre del Fondo]],Movimientos!E:E,"Compra")</f>
        <v>4.5733193198255471</v>
      </c>
      <c r="F8" s="15">
        <f>IFERROR(SUMIFS(Movimientos!G:G,Movimientos!B:B,Tabla467[[#This Row],[Nombre del Fondo]],Movimientos!A:A,"Fondo",Movimientos!E:E,"Compra")/SUMIFS(Movimientos!C:C,Movimientos!B:B,Tabla467[[#This Row],[Nombre del Fondo]],Movimientos!A:A,"Fondo",Movimientos!E:E,"Compra"),0)</f>
        <v>11.438000000000001</v>
      </c>
      <c r="G8" s="15">
        <f>Tabla467[[#This Row],[Cantidad]]*Tabla467[[#This Row],[Precio Medio]]</f>
        <v>52.309626380164609</v>
      </c>
      <c r="H8" s="5">
        <f>IFERROR(Tabla467[[#This Row],[Valor]]/Tabla467[[#Totals],[Valor]],0)</f>
        <v>0.10461925276032924</v>
      </c>
      <c r="I8" s="40" t="s">
        <v>52</v>
      </c>
      <c r="J8" s="41">
        <v>6513189.8499999996</v>
      </c>
      <c r="K8" s="3">
        <f>IFERROR(Tabla467[[#This Row],[Capitalización Índice]]/Tabla467[[#Totals],[Capitalización Índice]],0)</f>
        <v>0.10823667730806427</v>
      </c>
      <c r="L8" s="42">
        <v>11.911</v>
      </c>
      <c r="M8" s="15">
        <f>Tabla467[[#This Row],[Precio Actual]]*Tabla467[[#This Row],[Cantidad]]</f>
        <v>54.47280641844209</v>
      </c>
      <c r="N8" s="3">
        <f>IFERROR(Tabla467[[#This Row],[Valor Actual]]/Tabla467[[#Totals],[Valor Actual]],0)</f>
        <v>0.10184696117557827</v>
      </c>
      <c r="O8" s="3">
        <f>IFERROR((Tabla467[[#This Row],[Valor Actual]]-Tabla467[[#This Row],[Valor]])/Tabla467[[#This Row],[Valor]],0)</f>
        <v>4.1353383458646566E-2</v>
      </c>
      <c r="P8" s="3">
        <f>Tabla467[[#This Row],[Peso Ínidce]]-Tabla467[[#This Row],[Peso Actual]]</f>
        <v>6.389716132485998E-3</v>
      </c>
      <c r="Q8" s="14">
        <f>Tabla467[[#This Row],[Valor Compra]]/Tabla467[[#This Row],[Precio Actual]]</f>
        <v>4.8304823918964432</v>
      </c>
      <c r="R8" s="43">
        <f>Tabla467[[#This Row],[Rebalanceo]]*Tabla467[[#Totals],[Valor Actual]] + $B$2 * Tabla467[[#This Row],[Peso Ínidce]]</f>
        <v>57.535875769878537</v>
      </c>
      <c r="S8" s="15">
        <f>Tabla467[[#This Row],[Valor Actual]]+Tabla467[[#This Row],[Valor Compra]]</f>
        <v>112.00868218832062</v>
      </c>
      <c r="T8" s="3">
        <f>Tabla467[[#This Row],[Valor Tras Compra]]/Tabla467[[#Totals],[Valor Tras Compra]]</f>
        <v>0.10823667730806426</v>
      </c>
    </row>
    <row r="9" spans="1:20" x14ac:dyDescent="0.25">
      <c r="A9" s="37" t="s">
        <v>47</v>
      </c>
      <c r="B9" s="37" t="s">
        <v>40</v>
      </c>
      <c r="C9" s="39">
        <v>1.5E-3</v>
      </c>
      <c r="D9" s="37" t="s">
        <v>32</v>
      </c>
      <c r="E9" s="14">
        <f>SUMIFS(Movimientos!C:C,Movimientos!A:A,"Fondo",Movimientos!B:B,Tabla467[[#This Row],[Nombre del Fondo]],Movimientos!E:E,"Compra")</f>
        <v>1.172912165494181</v>
      </c>
      <c r="F9" s="15">
        <f>IFERROR(SUMIFS(Movimientos!G:G,Movimientos!B:B,Tabla467[[#This Row],[Nombre del Fondo]],Movimientos!A:A,"Fondo",Movimientos!E:E,"Compra")/SUMIFS(Movimientos!C:C,Movimientos!B:B,Tabla467[[#This Row],[Nombre del Fondo]],Movimientos!A:A,"Fondo",Movimientos!E:E,"Compra"),0)</f>
        <v>12.468999999999999</v>
      </c>
      <c r="G9" s="15">
        <f>Tabla467[[#This Row],[Cantidad]]*Tabla467[[#This Row],[Precio Medio]]</f>
        <v>14.625041791546941</v>
      </c>
      <c r="H9" s="5">
        <f>IFERROR(Tabla467[[#This Row],[Valor]]/Tabla467[[#Totals],[Valor]],0)</f>
        <v>2.9250083583093889E-2</v>
      </c>
      <c r="I9" s="40" t="s">
        <v>53</v>
      </c>
      <c r="J9" s="41">
        <v>1743390.45</v>
      </c>
      <c r="K9" s="3">
        <f>IFERROR(Tabla467[[#This Row],[Capitalización Índice]]/Tabla467[[#Totals],[Capitalización Índice]],0)</f>
        <v>2.8971793223348304E-2</v>
      </c>
      <c r="L9" s="42">
        <v>13.295999999999999</v>
      </c>
      <c r="M9" s="15">
        <f>Tabla467[[#This Row],[Precio Actual]]*Tabla467[[#This Row],[Cantidad]]</f>
        <v>15.595040152410629</v>
      </c>
      <c r="N9" s="3">
        <f>IFERROR(Tabla467[[#This Row],[Valor Actual]]/Tabla467[[#Totals],[Valor Actual]],0)</f>
        <v>2.9157804661894909E-2</v>
      </c>
      <c r="O9" s="3">
        <f>IFERROR((Tabla467[[#This Row],[Valor Actual]]-Tabla467[[#This Row],[Valor]])/Tabla467[[#This Row],[Valor]],0)</f>
        <v>6.6324484722110846E-2</v>
      </c>
      <c r="P9" s="3">
        <f>Tabla467[[#This Row],[Peso Ínidce]]-Tabla467[[#This Row],[Peso Actual]]</f>
        <v>-1.860114385466051E-4</v>
      </c>
      <c r="Q9" s="14">
        <f>Tabla467[[#This Row],[Valor Compra]]/Tabla467[[#This Row],[Precio Actual]]</f>
        <v>1.0820102638554723</v>
      </c>
      <c r="R9" s="43">
        <f>Tabla467[[#This Row],[Rebalanceo]]*Tabla467[[#Totals],[Valor Actual]] + $B$2 * Tabla467[[#This Row],[Peso Ínidce]]</f>
        <v>14.386408468222358</v>
      </c>
      <c r="S9" s="15">
        <f>Tabla467[[#This Row],[Valor Actual]]+Tabla467[[#This Row],[Valor Compra]]</f>
        <v>29.981448620632989</v>
      </c>
      <c r="T9" s="3">
        <f>Tabla467[[#This Row],[Valor Tras Compra]]/Tabla467[[#Totals],[Valor Tras Compra]]</f>
        <v>2.8971793223348304E-2</v>
      </c>
    </row>
    <row r="10" spans="1:20" x14ac:dyDescent="0.25">
      <c r="A10" s="37" t="s">
        <v>49</v>
      </c>
      <c r="B10" s="37" t="s">
        <v>42</v>
      </c>
      <c r="C10" s="39">
        <v>2.8999999999999998E-3</v>
      </c>
      <c r="D10" s="37" t="s">
        <v>32</v>
      </c>
      <c r="E10" s="14">
        <f>SUMIFS(Movimientos!C:C,Movimientos!A:A,"Fondo",Movimientos!B:B,Tabla467[[#This Row],[Nombre del Fondo]],Movimientos!E:E,"Compra")</f>
        <v>0.21385326969022125</v>
      </c>
      <c r="F10" s="15">
        <f>IFERROR(SUMIFS(Movimientos!G:G,Movimientos!B:B,Tabla467[[#This Row],[Nombre del Fondo]],Movimientos!A:A,"Fondo",Movimientos!E:E,"Compra")/SUMIFS(Movimientos!C:C,Movimientos!B:B,Tabla467[[#This Row],[Nombre del Fondo]],Movimientos!A:A,"Fondo",Movimientos!E:E,"Compra"),0)</f>
        <v>259.23849999999999</v>
      </c>
      <c r="G10" s="15">
        <f>Tabla467[[#This Row],[Cantidad]]*Tabla467[[#This Row],[Precio Medio]]</f>
        <v>55.439000854588421</v>
      </c>
      <c r="H10" s="5">
        <f>IFERROR(Tabla467[[#This Row],[Valor]]/Tabla467[[#Totals],[Valor]],0)</f>
        <v>0.11087800170917687</v>
      </c>
      <c r="I10" s="37" t="s">
        <v>54</v>
      </c>
      <c r="J10" s="41">
        <v>6617084.1900000004</v>
      </c>
      <c r="K10" s="3">
        <f>IFERROR(Tabla467[[#This Row],[Capitalización Índice]]/Tabla467[[#Totals],[Capitalización Índice]],0)</f>
        <v>0.10996320124052947</v>
      </c>
      <c r="L10" s="42">
        <v>280.45699999999999</v>
      </c>
      <c r="M10" s="15">
        <f>Tabla467[[#This Row],[Precio Actual]]*Tabla467[[#This Row],[Cantidad]]</f>
        <v>59.976646457510384</v>
      </c>
      <c r="N10" s="3">
        <f>IFERROR(Tabla467[[#This Row],[Valor Actual]]/Tabla467[[#Totals],[Valor Actual]],0)</f>
        <v>0.11213740552077368</v>
      </c>
      <c r="O10" s="3">
        <f>IFERROR((Tabla467[[#This Row],[Valor Actual]]-Tabla467[[#This Row],[Valor]])/Tabla467[[#This Row],[Valor]],0)</f>
        <v>8.1849339507827787E-2</v>
      </c>
      <c r="P10" s="3">
        <f>Tabla467[[#This Row],[Peso Ínidce]]-Tabla467[[#This Row],[Peso Actual]]</f>
        <v>-2.1742042802442157E-3</v>
      </c>
      <c r="Q10" s="14">
        <f>Tabla467[[#This Row],[Valor Compra]]/Tabla467[[#This Row],[Precio Actual]]</f>
        <v>0.19189654147069093</v>
      </c>
      <c r="R10" s="43">
        <f>Tabla467[[#This Row],[Rebalanceo]]*Tabla467[[#Totals],[Valor Actual]] + $B$2 * Tabla467[[#This Row],[Peso Ínidce]]</f>
        <v>53.818728331245566</v>
      </c>
      <c r="S10" s="15">
        <f>Tabla467[[#This Row],[Valor Actual]]+Tabla467[[#This Row],[Valor Compra]]</f>
        <v>113.79537478875595</v>
      </c>
      <c r="T10" s="3">
        <f>Tabla467[[#This Row],[Valor Tras Compra]]/Tabla467[[#Totals],[Valor Tras Compra]]</f>
        <v>0.10996320124052947</v>
      </c>
    </row>
    <row r="11" spans="1:20" x14ac:dyDescent="0.25">
      <c r="A11" s="37" t="s">
        <v>46</v>
      </c>
      <c r="B11" s="37" t="s">
        <v>39</v>
      </c>
      <c r="C11" s="39">
        <v>1E-3</v>
      </c>
      <c r="D11" s="37" t="s">
        <v>32</v>
      </c>
      <c r="E11" s="14">
        <f>SUMIFS(Movimientos!C:C,Movimientos!A:A,"Fondo",Movimientos!B:B,Tabla467[[#This Row],[Nombre del Fondo]],Movimientos!E:E,"Compra")</f>
        <v>4.4375154141040607</v>
      </c>
      <c r="F11" s="15">
        <f>IFERROR(SUMIFS(Movimientos!G:G,Movimientos!B:B,Tabla467[[#This Row],[Nombre del Fondo]],Movimientos!A:A,"Fondo",Movimientos!E:E,"Compra")/SUMIFS(Movimientos!C:C,Movimientos!B:B,Tabla467[[#This Row],[Nombre del Fondo]],Movimientos!A:A,"Fondo",Movimientos!E:E,"Compra"),0)</f>
        <v>5.62</v>
      </c>
      <c r="G11" s="15">
        <f>Tabla467[[#This Row],[Cantidad]]*Tabla467[[#This Row],[Precio Medio]]</f>
        <v>24.93883662726482</v>
      </c>
      <c r="H11" s="5">
        <f>IFERROR(Tabla467[[#This Row],[Valor]]/Tabla467[[#Totals],[Valor]],0)</f>
        <v>4.9877673254529652E-2</v>
      </c>
      <c r="I11" s="40" t="s">
        <v>55</v>
      </c>
      <c r="J11" s="41">
        <v>3029567.62</v>
      </c>
      <c r="K11" s="3">
        <f>IFERROR(Tabla467[[#This Row],[Capitalización Índice]]/Tabla467[[#Totals],[Capitalización Índice]],0)</f>
        <v>5.034558187627531E-2</v>
      </c>
      <c r="L11" s="42">
        <v>6.0540000000000003</v>
      </c>
      <c r="M11" s="15">
        <f>Tabla467[[#This Row],[Precio Actual]]*Tabla467[[#This Row],[Cantidad]]</f>
        <v>26.864718316985986</v>
      </c>
      <c r="N11" s="3">
        <f>IFERROR(Tabla467[[#This Row],[Valor Actual]]/Tabla467[[#Totals],[Valor Actual]],0)</f>
        <v>5.0228547110372466E-2</v>
      </c>
      <c r="O11" s="3">
        <f>IFERROR((Tabla467[[#This Row],[Valor Actual]]-Tabla467[[#This Row],[Valor]])/Tabla467[[#This Row],[Valor]],0)</f>
        <v>7.722419928825637E-2</v>
      </c>
      <c r="P11" s="3">
        <f>Tabla467[[#This Row],[Peso Ínidce]]-Tabla467[[#This Row],[Peso Actual]]</f>
        <v>1.1703476590284312E-4</v>
      </c>
      <c r="Q11" s="14">
        <f>Tabla467[[#This Row],[Valor Compra]]/Tabla467[[#This Row],[Precio Actual]]</f>
        <v>4.1683823812083327</v>
      </c>
      <c r="R11" s="43">
        <f>Tabla467[[#This Row],[Rebalanceo]]*Tabla467[[#Totals],[Valor Actual]] + $B$2 * Tabla467[[#This Row],[Peso Ínidce]]</f>
        <v>25.235386935835248</v>
      </c>
      <c r="S11" s="15">
        <f>Tabla467[[#This Row],[Valor Actual]]+Tabla467[[#This Row],[Valor Compra]]</f>
        <v>52.100105252821237</v>
      </c>
      <c r="T11" s="3">
        <f>Tabla467[[#This Row],[Valor Tras Compra]]/Tabla467[[#Totals],[Valor Tras Compra]]</f>
        <v>5.0345581876275317E-2</v>
      </c>
    </row>
    <row r="12" spans="1:20" x14ac:dyDescent="0.25">
      <c r="A12" t="s">
        <v>20</v>
      </c>
      <c r="B12" t="s">
        <v>20</v>
      </c>
      <c r="C12" s="2">
        <f>IFERROR(SUMPRODUCT(Tabla467[TER],Tabla467[Valor Actual]) / SUM(Tabla467[Valor Actual]),0)</f>
        <v>1.1346160989835041E-3</v>
      </c>
      <c r="E12" s="14">
        <f>SUBTOTAL(109,Tabla467[Cantidad])</f>
        <v>46.121031547986838</v>
      </c>
      <c r="G12" s="15">
        <f>SUBTOTAL(109,Tabla467[Valor])</f>
        <v>499.99999999999989</v>
      </c>
      <c r="H12" s="6">
        <f>SUBTOTAL(109,Tabla467[Peso])</f>
        <v>1</v>
      </c>
      <c r="I12" s="16"/>
      <c r="J12" s="17">
        <f>SUBTOTAL(109,Tabla467[Capitalización Índice])</f>
        <v>60175441.560000002</v>
      </c>
      <c r="K12" s="18">
        <f>SUBTOTAL(109,Tabla467[Peso Ínidce])</f>
        <v>1</v>
      </c>
      <c r="M12" s="15">
        <f>SUBTOTAL(109,Tabla467[Valor Actual])</f>
        <v>534.84959972967795</v>
      </c>
      <c r="N12" s="6">
        <f>SUBTOTAL(109,Tabla467[Peso Actual])</f>
        <v>1</v>
      </c>
      <c r="O12" s="18">
        <f>SUMPRODUCT(Tabla467[Rentabilidad],Tabla467[Valor Actual]) / SUM(Tabla467[Valor Actual])</f>
        <v>6.9824053682237597E-2</v>
      </c>
      <c r="P12" s="2" cm="1">
        <f t="array" ref="P12">AVERAGE(ABS(Tabla467[Rebalanceo]))</f>
        <v>2.1689169661296259E-3</v>
      </c>
      <c r="Q12" s="2"/>
      <c r="R12" s="43">
        <f>SUBTOTAL(109,Tabla467[Valor Compra])</f>
        <v>499.99999999999994</v>
      </c>
      <c r="S12" s="15">
        <f>SUBTOTAL(109,Tabla467[Valor Tras Compra])</f>
        <v>1034.8495997296779</v>
      </c>
      <c r="T12" s="20">
        <f>SUBTOTAL(109,Tabla467[Peso Tras Compra])</f>
        <v>1</v>
      </c>
    </row>
    <row r="13" spans="1:20" x14ac:dyDescent="0.25">
      <c r="A13" s="7"/>
      <c r="C13" s="7"/>
    </row>
  </sheetData>
  <dataConsolidate/>
  <mergeCells count="5">
    <mergeCell ref="I4:K4"/>
    <mergeCell ref="L4:O4"/>
    <mergeCell ref="P4:T4"/>
    <mergeCell ref="A4:D4"/>
    <mergeCell ref="E4:H4"/>
  </mergeCells>
  <conditionalFormatting sqref="O6:O11">
    <cfRule type="cellIs" dxfId="55" priority="4" operator="lessThan">
      <formula>0</formula>
    </cfRule>
    <cfRule type="cellIs" dxfId="54" priority="5" operator="greaterThan">
      <formula>0</formula>
    </cfRule>
  </conditionalFormatting>
  <conditionalFormatting sqref="O12">
    <cfRule type="cellIs" dxfId="53" priority="2" operator="greaterThan">
      <formula>0</formula>
    </cfRule>
    <cfRule type="cellIs" dxfId="52" priority="3" operator="lessThan">
      <formula>0</formula>
    </cfRule>
  </conditionalFormatting>
  <dataValidations count="1">
    <dataValidation allowBlank="1" showInputMessage="1" showErrorMessage="1" prompt="Datos a actualizar manualmente: lista de fondos, ISIN, TER y Moneda. Índice de referencia y capitalización del índice en $. Precio actual del fondo. Efectivo disponible para la sigiuente compra de fondos." sqref="B1" xr:uid="{8AAD5809-CDEE-4784-8CAB-4360E6A973EE}"/>
  </dataValidations>
  <hyperlinks>
    <hyperlink ref="I6" r:id="rId1" xr:uid="{C4543918-0612-4C42-A7EB-CFC5A4F20348}"/>
    <hyperlink ref="A6" r:id="rId2" xr:uid="{F0BAD742-47F5-44B3-8BCB-309C701A9FFD}"/>
    <hyperlink ref="A8" r:id="rId3" xr:uid="{980E21CD-BA44-41CC-9FB2-7DE95383F175}"/>
    <hyperlink ref="A7" r:id="rId4" xr:uid="{24F7CC41-DBC2-4576-8DD2-89E4CCBEBC64}"/>
    <hyperlink ref="A11" r:id="rId5" xr:uid="{81CF0E33-BBC2-4FC0-AAF1-A4D17EF5B387}"/>
    <hyperlink ref="A10" r:id="rId6" xr:uid="{0E0A9E2E-73AF-4F34-A0AC-C73A22455605}"/>
    <hyperlink ref="A9" r:id="rId7" xr:uid="{2400B834-47F3-4EF8-B350-E7FE1DD3E9F2}"/>
    <hyperlink ref="I7" r:id="rId8" xr:uid="{0F7654D3-D848-43AE-A5B5-7A3819189A6E}"/>
    <hyperlink ref="I8" r:id="rId9" xr:uid="{FE4668D8-6F28-4EF9-83E1-E4EDECD768B6}"/>
    <hyperlink ref="I9" r:id="rId10" xr:uid="{21FAB866-197D-4DF8-9144-0D152C45D9AF}"/>
    <hyperlink ref="I10" r:id="rId11" xr:uid="{3F98B7FC-F2FB-443A-8043-698759A4C409}"/>
    <hyperlink ref="I11" r:id="rId12" xr:uid="{97CE5EF1-5B63-4094-BC05-855AE934A604}"/>
  </hyperlinks>
  <pageMargins left="0.7" right="0.7" top="0.75" bottom="0.75" header="0.3" footer="0.3"/>
  <pageSetup paperSize="9" orientation="portrait" horizontalDpi="4294967293" verticalDpi="0" r:id="rId13"/>
  <drawing r:id="rId14"/>
  <tableParts count="1">
    <tablePart r:id="rId15"/>
  </tableParts>
  <extLst>
    <ext xmlns:x14="http://schemas.microsoft.com/office/spreadsheetml/2009/9/main" uri="{78C0D931-6437-407d-A8EE-F0AAD7539E65}">
      <x14:conditionalFormattings>
        <x14:conditionalFormatting xmlns:xm="http://schemas.microsoft.com/office/excel/2006/main">
          <x14:cfRule type="iconSet" priority="1" id="{AF4C7FA5-4B8F-4EEF-8A85-92F5BC4E329D}">
            <x14:iconSet iconSet="3Triangles">
              <x14:cfvo type="percent">
                <xm:f>0</xm:f>
              </x14:cfvo>
              <x14:cfvo type="num">
                <xm:f>0</xm:f>
              </x14:cfvo>
              <x14:cfvo type="num" gte="0">
                <xm:f>0</xm:f>
              </x14:cfvo>
            </x14:iconSet>
          </x14:cfRule>
          <xm:sqref>P6:P11</xm:sqref>
        </x14:conditionalFormatting>
      </x14:conditionalFormatting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379078-F6FD-4974-91A5-1E404A8A25CC}">
  <dimension ref="A1:M11"/>
  <sheetViews>
    <sheetView workbookViewId="0">
      <pane xSplit="1" topLeftCell="B1" activePane="topRight" state="frozen"/>
      <selection pane="topRight" activeCell="B1" sqref="B1"/>
    </sheetView>
  </sheetViews>
  <sheetFormatPr baseColWidth="10" defaultRowHeight="15" x14ac:dyDescent="0.25"/>
  <cols>
    <col min="1" max="1" width="47.85546875" bestFit="1" customWidth="1"/>
    <col min="2" max="2" width="13" bestFit="1" customWidth="1"/>
    <col min="3" max="3" width="6.42578125" bestFit="1" customWidth="1"/>
    <col min="4" max="4" width="10.7109375" bestFit="1" customWidth="1"/>
    <col min="5" max="5" width="11.140625" bestFit="1" customWidth="1"/>
    <col min="6" max="6" width="15.140625" bestFit="1" customWidth="1"/>
    <col min="7" max="7" width="9.5703125" bestFit="1" customWidth="1"/>
    <col min="8" max="8" width="7.5703125" bestFit="1" customWidth="1"/>
    <col min="9" max="9" width="11.28515625" bestFit="1" customWidth="1"/>
    <col min="10" max="10" width="14.85546875" bestFit="1" customWidth="1"/>
    <col min="11" max="11" width="14" bestFit="1" customWidth="1"/>
    <col min="12" max="12" width="13.5703125" bestFit="1" customWidth="1"/>
    <col min="13" max="15" width="14.5703125" bestFit="1" customWidth="1"/>
  </cols>
  <sheetData>
    <row r="1" spans="1:13" x14ac:dyDescent="0.25">
      <c r="A1" s="44" t="s">
        <v>70</v>
      </c>
      <c r="B1" s="45">
        <v>44770</v>
      </c>
    </row>
    <row r="3" spans="1:13" x14ac:dyDescent="0.25">
      <c r="A3" s="51" t="s">
        <v>87</v>
      </c>
      <c r="B3" s="52"/>
      <c r="C3" s="52"/>
      <c r="D3" s="53"/>
      <c r="E3" s="49" t="s">
        <v>64</v>
      </c>
      <c r="F3" s="47"/>
      <c r="G3" s="47"/>
      <c r="H3" s="50"/>
      <c r="I3" s="30" t="s">
        <v>85</v>
      </c>
      <c r="J3" s="49" t="s">
        <v>86</v>
      </c>
      <c r="K3" s="47"/>
      <c r="L3" s="47"/>
      <c r="M3" s="50"/>
    </row>
    <row r="4" spans="1:13" x14ac:dyDescent="0.25">
      <c r="A4" t="s">
        <v>29</v>
      </c>
      <c r="B4" t="s">
        <v>31</v>
      </c>
      <c r="C4" t="s">
        <v>43</v>
      </c>
      <c r="D4" t="s">
        <v>8</v>
      </c>
      <c r="E4" t="s">
        <v>14</v>
      </c>
      <c r="F4" t="s">
        <v>58</v>
      </c>
      <c r="G4" t="s">
        <v>77</v>
      </c>
      <c r="H4" t="s">
        <v>83</v>
      </c>
      <c r="I4" t="s">
        <v>33</v>
      </c>
      <c r="J4" t="s">
        <v>16</v>
      </c>
      <c r="K4" t="s">
        <v>17</v>
      </c>
      <c r="L4" t="s">
        <v>84</v>
      </c>
      <c r="M4" t="s">
        <v>18</v>
      </c>
    </row>
    <row r="5" spans="1:13" x14ac:dyDescent="0.25">
      <c r="A5" s="37" t="s">
        <v>30</v>
      </c>
      <c r="B5" s="37" t="s">
        <v>35</v>
      </c>
      <c r="C5" s="39">
        <v>1.6400000000000001E-2</v>
      </c>
      <c r="D5" s="37" t="s">
        <v>32</v>
      </c>
      <c r="E5" s="14">
        <f>SUMIFS(Movimientos!C:C,Movimientos!A:A,"Fondo",Movimientos!B:B,Tabla4[[#This Row],[Nombre del Fondo]],Movimientos!E:E,"Compra")</f>
        <v>100</v>
      </c>
      <c r="F5" s="15">
        <f>IFERROR(SUMIFS(Movimientos!G:G,Movimientos!B:B,Tabla4[[#This Row],[Nombre del Fondo]],Movimientos!A:A,"Fondo",Movimientos!E:E,"Compra")/SUMIFS(Movimientos!C:C,Movimientos!B:B,Tabla4[[#This Row],[Nombre del Fondo]],Movimientos!A:A,"Fondo",Movimientos!E:E,"Compra"),0)</f>
        <v>17.265640999999999</v>
      </c>
      <c r="G5" s="15">
        <f>Tabla4[[#This Row],[Cantidad]]*Tabla4[[#This Row],[Precio Medio]]</f>
        <v>1726.5640999999998</v>
      </c>
      <c r="H5" s="5">
        <f>IFERROR(Tabla4[[#This Row],[Valor]]/Tabla4[[#Totals],[Valor]],0)</f>
        <v>1</v>
      </c>
      <c r="I5" s="37" t="s">
        <v>36</v>
      </c>
      <c r="J5" s="42">
        <v>15.691000000000001</v>
      </c>
      <c r="K5" s="15">
        <f>Tabla4[[#This Row],[Precio Actual]]*Tabla4[[#This Row],[Cantidad]]</f>
        <v>1569.1000000000001</v>
      </c>
      <c r="L5" s="5">
        <f>IFERROR(Tabla4[[#This Row],[Valor Actual]]/Tabla4[[#Totals],[Valor Actual]],0)</f>
        <v>1</v>
      </c>
      <c r="M5" s="3">
        <f>IFERROR((Tabla4[[#This Row],[Valor Actual]]-Tabla4[[#This Row],[Valor]])/Tabla4[[#This Row],[Valor]],0)</f>
        <v>-9.1200842181300826E-2</v>
      </c>
    </row>
    <row r="6" spans="1:13" x14ac:dyDescent="0.25">
      <c r="A6" s="16"/>
      <c r="B6" t="s">
        <v>20</v>
      </c>
      <c r="C6" s="7"/>
      <c r="E6" s="14">
        <f>SUBTOTAL(109,Tabla4[Cantidad])</f>
        <v>100</v>
      </c>
      <c r="G6" s="15">
        <f>SUBTOTAL(109,Tabla4[Valor])</f>
        <v>1726.5640999999998</v>
      </c>
      <c r="I6" s="16"/>
      <c r="K6" s="15">
        <f>SUBTOTAL(109,Tabla4[Valor Actual])</f>
        <v>1569.1000000000001</v>
      </c>
      <c r="L6" s="6">
        <f>SUBTOTAL(109,Tabla4[Peso Actual])</f>
        <v>1</v>
      </c>
      <c r="M6" s="18">
        <f>SUMPRODUCT(Tabla4[Rentabilidad],Tabla4[Valor Actual]) / SUM(Tabla4[Valor Actual])</f>
        <v>-9.120084218130084E-2</v>
      </c>
    </row>
    <row r="7" spans="1:13" x14ac:dyDescent="0.25">
      <c r="C7" s="7"/>
      <c r="E7" s="7"/>
    </row>
    <row r="8" spans="1:13" x14ac:dyDescent="0.25">
      <c r="C8" s="7"/>
      <c r="E8" s="7"/>
    </row>
    <row r="9" spans="1:13" x14ac:dyDescent="0.25">
      <c r="C9" s="7"/>
      <c r="E9" s="7"/>
    </row>
    <row r="10" spans="1:13" x14ac:dyDescent="0.25">
      <c r="C10" s="7"/>
      <c r="E10" s="7"/>
    </row>
    <row r="11" spans="1:13" x14ac:dyDescent="0.25">
      <c r="C11" s="7"/>
      <c r="E11" s="7"/>
    </row>
  </sheetData>
  <mergeCells count="3">
    <mergeCell ref="A3:D3"/>
    <mergeCell ref="E3:H3"/>
    <mergeCell ref="J3:M3"/>
  </mergeCells>
  <conditionalFormatting sqref="M5">
    <cfRule type="cellIs" dxfId="22" priority="10" operator="lessThan">
      <formula>0</formula>
    </cfRule>
    <cfRule type="cellIs" dxfId="21" priority="11" operator="greaterThan">
      <formula>0</formula>
    </cfRule>
  </conditionalFormatting>
  <conditionalFormatting sqref="M6">
    <cfRule type="cellIs" dxfId="20" priority="8" operator="greaterThan">
      <formula>0</formula>
    </cfRule>
    <cfRule type="cellIs" dxfId="19" priority="9" operator="lessThan">
      <formula>0</formula>
    </cfRule>
  </conditionalFormatting>
  <conditionalFormatting sqref="C11 E11">
    <cfRule type="iconSet" priority="4">
      <iconSet iconSet="3Symbols2" showValue="0">
        <cfvo type="percent" val="0"/>
        <cfvo type="percent" val="33"/>
        <cfvo type="percent" val="67"/>
      </iconSet>
    </cfRule>
  </conditionalFormatting>
  <dataValidations count="1">
    <dataValidation allowBlank="1" showInputMessage="1" showErrorMessage="1" prompt="Datos a actualizar manualmente: lista de fondos, ISIN, TER y Moneda. Índice de referencia. Precio actual del fondo." sqref="B1" xr:uid="{DF17957F-ABB7-40DF-A3A8-D174699B9435}"/>
  </dataValidations>
  <hyperlinks>
    <hyperlink ref="I5" r:id="rId1" xr:uid="{73BB4A26-C169-48A5-B5F1-4B6AB28438EE}"/>
    <hyperlink ref="A5" r:id="rId2" xr:uid="{B0CFAD5D-692B-4638-9B1A-9B4357B6067C}"/>
  </hyperlinks>
  <pageMargins left="0.7" right="0.7" top="0.75" bottom="0.75" header="0.3" footer="0.3"/>
  <pageSetup paperSize="9" orientation="portrait" horizontalDpi="4294967293" verticalDpi="0" r:id="rId3"/>
  <tableParts count="1">
    <tablePart r:id="rId4"/>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FDC978-1B69-4137-8513-55D242E0090B}">
  <dimension ref="A1:G13"/>
  <sheetViews>
    <sheetView workbookViewId="0">
      <selection activeCell="H36" sqref="H36"/>
    </sheetView>
  </sheetViews>
  <sheetFormatPr baseColWidth="10" defaultRowHeight="15" x14ac:dyDescent="0.25"/>
  <cols>
    <col min="1" max="1" width="7.140625" bestFit="1" customWidth="1"/>
    <col min="2" max="2" width="47.85546875" bestFit="1" customWidth="1"/>
    <col min="3" max="3" width="11.140625" bestFit="1" customWidth="1"/>
    <col min="4" max="4" width="9.42578125" bestFit="1" customWidth="1"/>
    <col min="5" max="5" width="12.42578125" bestFit="1" customWidth="1"/>
    <col min="6" max="6" width="10.7109375" bestFit="1" customWidth="1"/>
    <col min="7" max="7" width="11" bestFit="1" customWidth="1"/>
    <col min="12" max="12" width="12.7109375" bestFit="1" customWidth="1"/>
    <col min="13" max="13" width="11.85546875" bestFit="1" customWidth="1"/>
  </cols>
  <sheetData>
    <row r="1" spans="1:7" x14ac:dyDescent="0.25">
      <c r="A1" t="s">
        <v>75</v>
      </c>
      <c r="B1" t="s">
        <v>69</v>
      </c>
      <c r="C1" t="s">
        <v>14</v>
      </c>
      <c r="D1" t="s">
        <v>1</v>
      </c>
      <c r="E1" t="s">
        <v>78</v>
      </c>
      <c r="F1" t="s">
        <v>70</v>
      </c>
      <c r="G1" s="26" t="s">
        <v>77</v>
      </c>
    </row>
    <row r="2" spans="1:7" x14ac:dyDescent="0.25">
      <c r="A2" t="s">
        <v>81</v>
      </c>
      <c r="B2" t="s">
        <v>30</v>
      </c>
      <c r="C2" s="27">
        <v>100</v>
      </c>
      <c r="D2" s="25">
        <v>17.265640999999999</v>
      </c>
      <c r="E2" t="s">
        <v>72</v>
      </c>
      <c r="F2" s="24">
        <v>44652</v>
      </c>
      <c r="G2" s="25">
        <f>Tabla5[[#This Row],[Cantidad]]*Tabla5[[#This Row],[Precio]]</f>
        <v>1726.5640999999998</v>
      </c>
    </row>
    <row r="3" spans="1:7" x14ac:dyDescent="0.25">
      <c r="A3" t="s">
        <v>81</v>
      </c>
      <c r="B3" t="s">
        <v>44</v>
      </c>
      <c r="C3" s="27">
        <v>32.592834109531474</v>
      </c>
      <c r="D3" s="26">
        <v>8.5549999999999997</v>
      </c>
      <c r="E3" s="25" t="s">
        <v>72</v>
      </c>
      <c r="F3" s="29">
        <v>44666</v>
      </c>
      <c r="G3" s="28">
        <f>Tabla5[[#This Row],[Cantidad]]*Tabla5[[#This Row],[Precio]]</f>
        <v>278.83169580704174</v>
      </c>
    </row>
    <row r="4" spans="1:7" x14ac:dyDescent="0.25">
      <c r="A4" t="s">
        <v>81</v>
      </c>
      <c r="B4" t="s">
        <v>45</v>
      </c>
      <c r="C4" s="27">
        <v>3.1305972693413486</v>
      </c>
      <c r="D4" s="26">
        <v>23.5916</v>
      </c>
      <c r="E4" s="25" t="s">
        <v>72</v>
      </c>
      <c r="F4" s="29">
        <v>44666</v>
      </c>
      <c r="G4" s="28">
        <f>Tabla5[[#This Row],[Cantidad]]*Tabla5[[#This Row],[Precio]]</f>
        <v>73.855798539393362</v>
      </c>
    </row>
    <row r="5" spans="1:7" x14ac:dyDescent="0.25">
      <c r="A5" t="s">
        <v>81</v>
      </c>
      <c r="B5" t="s">
        <v>48</v>
      </c>
      <c r="C5" s="27">
        <v>4.5733193198255471</v>
      </c>
      <c r="D5" s="26">
        <v>11.438000000000001</v>
      </c>
      <c r="E5" s="25" t="s">
        <v>72</v>
      </c>
      <c r="F5" s="29">
        <v>44666</v>
      </c>
      <c r="G5" s="28">
        <f>Tabla5[[#This Row],[Cantidad]]*Tabla5[[#This Row],[Precio]]</f>
        <v>52.309626380164609</v>
      </c>
    </row>
    <row r="6" spans="1:7" x14ac:dyDescent="0.25">
      <c r="A6" t="s">
        <v>81</v>
      </c>
      <c r="B6" t="s">
        <v>47</v>
      </c>
      <c r="C6" s="27">
        <v>1.172912165494181</v>
      </c>
      <c r="D6" s="26">
        <v>12.468999999999999</v>
      </c>
      <c r="E6" s="25" t="s">
        <v>72</v>
      </c>
      <c r="F6" s="29">
        <v>44666</v>
      </c>
      <c r="G6" s="28">
        <f>Tabla5[[#This Row],[Cantidad]]*Tabla5[[#This Row],[Precio]]</f>
        <v>14.625041791546941</v>
      </c>
    </row>
    <row r="7" spans="1:7" x14ac:dyDescent="0.25">
      <c r="A7" t="s">
        <v>81</v>
      </c>
      <c r="B7" t="s">
        <v>49</v>
      </c>
      <c r="C7" s="27">
        <v>0.21385326969022125</v>
      </c>
      <c r="D7" s="26">
        <v>259.23849999999999</v>
      </c>
      <c r="E7" s="25" t="s">
        <v>72</v>
      </c>
      <c r="F7" s="29">
        <v>44666</v>
      </c>
      <c r="G7" s="28">
        <f>Tabla5[[#This Row],[Cantidad]]*Tabla5[[#This Row],[Precio]]</f>
        <v>55.439000854588421</v>
      </c>
    </row>
    <row r="8" spans="1:7" x14ac:dyDescent="0.25">
      <c r="A8" t="s">
        <v>81</v>
      </c>
      <c r="B8" t="s">
        <v>46</v>
      </c>
      <c r="C8" s="27">
        <v>4.4375154141040607</v>
      </c>
      <c r="D8" s="26">
        <v>5.62</v>
      </c>
      <c r="E8" s="25" t="s">
        <v>72</v>
      </c>
      <c r="F8" s="29">
        <v>44666</v>
      </c>
      <c r="G8" s="28">
        <f>Tabla5[[#This Row],[Cantidad]]*Tabla5[[#This Row],[Precio]]</f>
        <v>24.93883662726482</v>
      </c>
    </row>
    <row r="9" spans="1:7" x14ac:dyDescent="0.25">
      <c r="A9" t="s">
        <v>76</v>
      </c>
      <c r="B9" t="s">
        <v>71</v>
      </c>
      <c r="C9" s="27">
        <v>100</v>
      </c>
      <c r="D9" s="26">
        <v>22</v>
      </c>
      <c r="E9" s="25" t="s">
        <v>72</v>
      </c>
      <c r="F9" s="29">
        <v>44682</v>
      </c>
      <c r="G9" s="28">
        <f>Tabla5[[#This Row],[Cantidad]]*Tabla5[[#This Row],[Precio]]</f>
        <v>2200</v>
      </c>
    </row>
    <row r="10" spans="1:7" x14ac:dyDescent="0.25">
      <c r="A10" t="s">
        <v>76</v>
      </c>
      <c r="B10" t="s">
        <v>71</v>
      </c>
      <c r="C10" s="27"/>
      <c r="D10" s="26">
        <v>1.5</v>
      </c>
      <c r="E10" s="25" t="s">
        <v>6</v>
      </c>
      <c r="F10" s="29">
        <v>44696</v>
      </c>
      <c r="G10" s="28">
        <f>Tabla5[[#This Row],[Cantidad]]*Tabla5[[#This Row],[Precio]]</f>
        <v>0</v>
      </c>
    </row>
    <row r="11" spans="1:7" x14ac:dyDescent="0.25">
      <c r="A11" t="s">
        <v>76</v>
      </c>
      <c r="B11" t="s">
        <v>73</v>
      </c>
      <c r="C11" s="27">
        <v>500</v>
      </c>
      <c r="D11" s="26">
        <v>4.24</v>
      </c>
      <c r="E11" s="25" t="s">
        <v>72</v>
      </c>
      <c r="F11" s="29">
        <v>44713</v>
      </c>
      <c r="G11" s="28">
        <f>Tabla5[[#This Row],[Cantidad]]*Tabla5[[#This Row],[Precio]]</f>
        <v>2120</v>
      </c>
    </row>
    <row r="12" spans="1:7" x14ac:dyDescent="0.25">
      <c r="A12" t="s">
        <v>76</v>
      </c>
      <c r="B12" t="s">
        <v>74</v>
      </c>
      <c r="C12" s="27">
        <v>18</v>
      </c>
      <c r="D12" s="26">
        <v>128</v>
      </c>
      <c r="E12" s="25" t="s">
        <v>72</v>
      </c>
      <c r="F12" s="29">
        <v>44727</v>
      </c>
      <c r="G12" s="28">
        <f>Tabla5[[#This Row],[Cantidad]]*Tabla5[[#This Row],[Precio]]</f>
        <v>2304</v>
      </c>
    </row>
    <row r="13" spans="1:7" x14ac:dyDescent="0.25">
      <c r="A13" t="s">
        <v>76</v>
      </c>
      <c r="B13" t="s">
        <v>95</v>
      </c>
      <c r="C13" s="27">
        <v>40</v>
      </c>
      <c r="D13" s="26">
        <v>50</v>
      </c>
      <c r="E13" s="25" t="s">
        <v>72</v>
      </c>
      <c r="F13" s="29">
        <v>44737</v>
      </c>
      <c r="G13" s="28">
        <f>Tabla5[[#This Row],[Cantidad]]*Tabla5[[#This Row],[Precio]]</f>
        <v>2000</v>
      </c>
    </row>
  </sheetData>
  <dataValidations count="1">
    <dataValidation allowBlank="1" showInputMessage="1" showErrorMessage="1" prompt="Introducir los siguientes tipos de movimientos que afectan a la cartera: Compras de acciones y fondos y pagos de dividendo de acciones. No tiene en consideracion las ventas parciales (se debería aplicar el FIFO manualmente sobre la compra correspondiente)" sqref="A1" xr:uid="{0A0CA8F6-F205-4E89-929A-1674DBF47039}"/>
  </dataValidations>
  <pageMargins left="0.7" right="0.7" top="0.75" bottom="0.75" header="0.3" footer="0.3"/>
  <pageSetup paperSize="9" orientation="portrait" horizontalDpi="4294967293" verticalDpi="0"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549E3D-74DA-4BB4-A760-9A52508849CA}">
  <dimension ref="A1:C4"/>
  <sheetViews>
    <sheetView workbookViewId="0">
      <selection activeCell="B36" sqref="B36"/>
    </sheetView>
  </sheetViews>
  <sheetFormatPr baseColWidth="10" defaultRowHeight="15" x14ac:dyDescent="0.25"/>
  <cols>
    <col min="1" max="1" width="17.7109375" bestFit="1" customWidth="1"/>
    <col min="2" max="2" width="28.5703125" bestFit="1" customWidth="1"/>
  </cols>
  <sheetData>
    <row r="1" spans="1:3" x14ac:dyDescent="0.25">
      <c r="A1" t="s">
        <v>25</v>
      </c>
      <c r="B1" t="s">
        <v>23</v>
      </c>
      <c r="C1" t="s">
        <v>1</v>
      </c>
    </row>
    <row r="2" spans="1:3" x14ac:dyDescent="0.25">
      <c r="A2" t="str" cm="1">
        <f t="array" ref="A2">_FV(Tabla3[[#This Row],[Divisa]],"Símbolo bursátil",TRUE)</f>
        <v>USDEUR</v>
      </c>
      <c r="B2" t="e" vm="9">
        <v>#VALUE!</v>
      </c>
      <c r="C2" s="1" cm="1">
        <f t="array" ref="C2">_FV(Tabla3[[#This Row],[Divisa]],"Precio")</f>
        <v>0.97899999999999998</v>
      </c>
    </row>
    <row r="3" spans="1:3" x14ac:dyDescent="0.25">
      <c r="A3" t="str" cm="1">
        <f t="array" ref="A3">_FV(Tabla3[[#This Row],[Divisa]],"Símbolo bursátil",TRUE)</f>
        <v>GBPEUR</v>
      </c>
      <c r="B3" t="e" vm="10">
        <v>#VALUE!</v>
      </c>
      <c r="C3" s="1" cm="1">
        <f t="array" ref="C3">_FV(Tabla3[[#This Row],[Divisa]],"Precio")</f>
        <v>1.167</v>
      </c>
    </row>
    <row r="4" spans="1:3" x14ac:dyDescent="0.25">
      <c r="A4" s="8" t="s">
        <v>26</v>
      </c>
      <c r="B4" s="9" t="s">
        <v>24</v>
      </c>
      <c r="C4" s="1">
        <v>1</v>
      </c>
    </row>
  </sheetData>
  <pageMargins left="0.7" right="0.7" top="0.75" bottom="0.75" header="0.3" footer="0.3"/>
  <pageSetup paperSize="9" orientation="portrait" horizontalDpi="4294967293" verticalDpi="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6</vt:i4>
      </vt:variant>
    </vt:vector>
  </HeadingPairs>
  <TitlesOfParts>
    <vt:vector size="6" baseType="lpstr">
      <vt:lpstr>Watch List de Acciones</vt:lpstr>
      <vt:lpstr>Cartera de Acciones</vt:lpstr>
      <vt:lpstr>Cartera Indexada</vt:lpstr>
      <vt:lpstr>Cartera de Fondos</vt:lpstr>
      <vt:lpstr>Movimientos</vt:lpstr>
      <vt:lpstr>Divisas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2022-07-23T10:07:26Z</dcterms:created>
  <dcterms:modified xsi:type="dcterms:W3CDTF">2022-07-23T10:07:46Z</dcterms:modified>
</cp:coreProperties>
</file>