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bookViews>
    <workbookView xWindow="0" yWindow="0" windowWidth="13500" windowHeight="9060"/>
  </bookViews>
  <sheets>
    <sheet name="Aviones Semejantes Long-Range" sheetId="1" r:id="rId1"/>
    <sheet name="Aviones Semejantes Anfibio" sheetId="4" r:id="rId2"/>
    <sheet name="Constants" sheetId="5" r:id="rId3"/>
  </sheet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159" i="1" l="1"/>
  <c r="G176" i="1"/>
  <c r="H159" i="1"/>
  <c r="I159" i="1"/>
  <c r="J159" i="1"/>
  <c r="K159" i="1"/>
  <c r="L159" i="1"/>
  <c r="M159" i="1"/>
  <c r="N159" i="1"/>
  <c r="O159" i="1"/>
  <c r="G159" i="1"/>
  <c r="E159" i="1"/>
  <c r="M158" i="1"/>
  <c r="N158" i="1"/>
  <c r="L158" i="1"/>
  <c r="N157" i="1"/>
  <c r="L157" i="1"/>
  <c r="M157" i="1"/>
  <c r="N155" i="1"/>
  <c r="M155" i="1"/>
  <c r="O157" i="1" l="1"/>
  <c r="O156" i="1"/>
  <c r="O155" i="1"/>
  <c r="M38" i="1"/>
  <c r="M39" i="1"/>
  <c r="K155" i="1" l="1"/>
  <c r="L155" i="1"/>
  <c r="J155" i="1"/>
  <c r="H156" i="1"/>
  <c r="F155" i="1"/>
  <c r="G155" i="1"/>
  <c r="E155" i="1"/>
  <c r="M56" i="1" l="1"/>
  <c r="O56" i="1"/>
  <c r="N56" i="1"/>
  <c r="N27" i="1"/>
  <c r="M27" i="1"/>
  <c r="M23" i="1"/>
  <c r="O144" i="1" l="1"/>
  <c r="O145" i="1"/>
  <c r="O146" i="1"/>
  <c r="O138" i="1"/>
  <c r="O120" i="1"/>
  <c r="O121" i="1" s="1"/>
  <c r="O123" i="1"/>
  <c r="O115" i="1"/>
  <c r="O97" i="1"/>
  <c r="O98" i="1" s="1"/>
  <c r="O100" i="1"/>
  <c r="O103" i="1"/>
  <c r="O104" i="1"/>
  <c r="O70" i="1"/>
  <c r="O71" i="1"/>
  <c r="O74" i="1"/>
  <c r="O79" i="1"/>
  <c r="O55" i="1"/>
  <c r="O59" i="1"/>
  <c r="O61" i="1"/>
  <c r="O35" i="1"/>
  <c r="O36" i="1"/>
  <c r="O37" i="1"/>
  <c r="O27" i="1"/>
  <c r="O135" i="1" l="1"/>
  <c r="O112" i="1"/>
  <c r="E146" i="4"/>
  <c r="E141" i="4"/>
  <c r="E142" i="4"/>
  <c r="C9" i="5" l="1"/>
  <c r="C7" i="5"/>
  <c r="C5" i="5"/>
  <c r="C3" i="5"/>
  <c r="E157" i="1" l="1"/>
  <c r="F157" i="1"/>
  <c r="G157" i="1"/>
  <c r="H157" i="1"/>
  <c r="J157" i="1"/>
  <c r="I143" i="1"/>
  <c r="I142" i="1"/>
  <c r="I120" i="1"/>
  <c r="I99" i="1"/>
  <c r="I97" i="1"/>
  <c r="I73" i="1"/>
  <c r="I69" i="1"/>
  <c r="I68" i="1"/>
  <c r="I67" i="1"/>
  <c r="I66" i="1"/>
  <c r="I57" i="1"/>
  <c r="K157" i="1"/>
  <c r="I27" i="1"/>
  <c r="J27" i="1"/>
  <c r="K27" i="1"/>
  <c r="L27" i="1"/>
  <c r="K32" i="1"/>
  <c r="F166" i="1" l="1"/>
  <c r="G120" i="1"/>
  <c r="J120" i="1"/>
  <c r="K120" i="1"/>
  <c r="L120" i="1"/>
  <c r="M120" i="1"/>
  <c r="N120" i="1"/>
  <c r="E120" i="1"/>
  <c r="G97" i="1"/>
  <c r="K97" i="1"/>
  <c r="L97" i="1"/>
  <c r="M97" i="1"/>
  <c r="N97" i="1"/>
  <c r="E97" i="1"/>
  <c r="G104" i="1"/>
  <c r="H104" i="1"/>
  <c r="I104" i="1"/>
  <c r="J104" i="1"/>
  <c r="K104" i="1"/>
  <c r="L104" i="1"/>
  <c r="M104" i="1"/>
  <c r="N104" i="1"/>
  <c r="E104" i="1"/>
  <c r="F104" i="1"/>
  <c r="F103" i="1"/>
  <c r="G103" i="1"/>
  <c r="H103" i="1"/>
  <c r="I103" i="1"/>
  <c r="J103" i="1"/>
  <c r="K103" i="1"/>
  <c r="L103" i="1"/>
  <c r="M103" i="1"/>
  <c r="N103" i="1"/>
  <c r="E70" i="1"/>
  <c r="E103" i="1"/>
  <c r="F59" i="1"/>
  <c r="G59" i="1"/>
  <c r="H59" i="1"/>
  <c r="I59" i="1"/>
  <c r="J59" i="1"/>
  <c r="K59" i="1"/>
  <c r="L59" i="1"/>
  <c r="M59" i="1"/>
  <c r="N59" i="1"/>
  <c r="E59" i="1"/>
  <c r="G74" i="1" l="1"/>
  <c r="H74" i="1"/>
  <c r="I74" i="1"/>
  <c r="J74" i="1"/>
  <c r="K74" i="1"/>
  <c r="L74" i="1"/>
  <c r="M74" i="1"/>
  <c r="N74" i="1"/>
  <c r="F74" i="1"/>
  <c r="G70" i="1"/>
  <c r="H70" i="1"/>
  <c r="I70" i="1"/>
  <c r="J70" i="1"/>
  <c r="K70" i="1"/>
  <c r="L70" i="1"/>
  <c r="M70" i="1"/>
  <c r="N70" i="1"/>
  <c r="H71" i="1"/>
  <c r="I71" i="1"/>
  <c r="J71" i="1"/>
  <c r="K71" i="1"/>
  <c r="L71" i="1"/>
  <c r="M71" i="1"/>
  <c r="N71" i="1"/>
  <c r="F70" i="1"/>
  <c r="F71" i="1"/>
  <c r="H155" i="1"/>
  <c r="I155" i="1"/>
  <c r="I157" i="1"/>
  <c r="G161" i="1" l="1"/>
  <c r="G166" i="1"/>
  <c r="E166" i="1"/>
  <c r="F161" i="1" l="1"/>
  <c r="E161" i="1"/>
  <c r="F23" i="1" l="1"/>
  <c r="G23" i="1"/>
  <c r="G38" i="1" s="1"/>
  <c r="H23" i="1"/>
  <c r="H38" i="1" s="1"/>
  <c r="I23" i="1"/>
  <c r="J23" i="1"/>
  <c r="J38" i="1" s="1"/>
  <c r="K23" i="1"/>
  <c r="K38" i="1" s="1"/>
  <c r="L23" i="1"/>
  <c r="N23" i="1"/>
  <c r="O23" i="1"/>
  <c r="E23" i="1"/>
  <c r="N146" i="1"/>
  <c r="N145" i="1"/>
  <c r="N144" i="1"/>
  <c r="N138" i="1"/>
  <c r="N135" i="1"/>
  <c r="N123" i="1"/>
  <c r="N121" i="1"/>
  <c r="N115" i="1"/>
  <c r="N112" i="1"/>
  <c r="N100" i="1"/>
  <c r="N98" i="1"/>
  <c r="N79" i="1"/>
  <c r="N61" i="1"/>
  <c r="N55" i="1"/>
  <c r="N37" i="1"/>
  <c r="N36" i="1"/>
  <c r="N35" i="1"/>
  <c r="M146" i="1"/>
  <c r="M145" i="1"/>
  <c r="M144" i="1"/>
  <c r="M138" i="1"/>
  <c r="M135" i="1"/>
  <c r="M123" i="1"/>
  <c r="M121" i="1"/>
  <c r="M115" i="1"/>
  <c r="M112" i="1"/>
  <c r="M100" i="1"/>
  <c r="M98" i="1"/>
  <c r="M79" i="1"/>
  <c r="M61" i="1"/>
  <c r="M55" i="1"/>
  <c r="M37" i="1"/>
  <c r="M36" i="1"/>
  <c r="M35" i="1"/>
  <c r="L146" i="1"/>
  <c r="L145" i="1"/>
  <c r="L144" i="1"/>
  <c r="L138" i="1"/>
  <c r="L135" i="1"/>
  <c r="L123" i="1"/>
  <c r="L121" i="1"/>
  <c r="L115" i="1"/>
  <c r="L112" i="1"/>
  <c r="L100" i="1"/>
  <c r="L98" i="1"/>
  <c r="L79" i="1"/>
  <c r="L61" i="1"/>
  <c r="L56" i="1"/>
  <c r="L55" i="1"/>
  <c r="L37" i="1"/>
  <c r="L36" i="1"/>
  <c r="L35" i="1"/>
  <c r="K146" i="1"/>
  <c r="K145" i="1"/>
  <c r="K144" i="1"/>
  <c r="K138" i="1"/>
  <c r="K135" i="1"/>
  <c r="K123" i="1"/>
  <c r="K121" i="1"/>
  <c r="K115" i="1"/>
  <c r="K112" i="1"/>
  <c r="K100" i="1"/>
  <c r="K98" i="1"/>
  <c r="K79" i="1"/>
  <c r="K61" i="1"/>
  <c r="K56" i="1"/>
  <c r="K55" i="1"/>
  <c r="K37" i="1"/>
  <c r="K36" i="1"/>
  <c r="K35" i="1"/>
  <c r="J146" i="1"/>
  <c r="J145" i="1"/>
  <c r="J144" i="1"/>
  <c r="J138" i="1"/>
  <c r="J135" i="1"/>
  <c r="J123" i="1"/>
  <c r="J121" i="1"/>
  <c r="J115" i="1"/>
  <c r="J112" i="1"/>
  <c r="J100" i="1"/>
  <c r="J98" i="1"/>
  <c r="J79" i="1"/>
  <c r="J61" i="1"/>
  <c r="J56" i="1"/>
  <c r="J55" i="1"/>
  <c r="J37" i="1"/>
  <c r="J36" i="1"/>
  <c r="J35" i="1"/>
  <c r="I146" i="1"/>
  <c r="I145" i="1"/>
  <c r="I144" i="1"/>
  <c r="I138" i="1"/>
  <c r="I135" i="1"/>
  <c r="I123" i="1"/>
  <c r="I121" i="1"/>
  <c r="I115" i="1"/>
  <c r="I112" i="1"/>
  <c r="I100" i="1"/>
  <c r="I98" i="1"/>
  <c r="I79" i="1"/>
  <c r="I61" i="1"/>
  <c r="I56" i="1"/>
  <c r="I55" i="1"/>
  <c r="I37" i="1"/>
  <c r="I36" i="1"/>
  <c r="I35" i="1"/>
  <c r="E55" i="1"/>
  <c r="H146" i="1"/>
  <c r="H145" i="1"/>
  <c r="H144" i="1"/>
  <c r="H138" i="1"/>
  <c r="H135" i="1"/>
  <c r="H123" i="1"/>
  <c r="H121" i="1"/>
  <c r="H115" i="1"/>
  <c r="H112" i="1"/>
  <c r="H100" i="1"/>
  <c r="H98" i="1"/>
  <c r="H79" i="1"/>
  <c r="H61" i="1"/>
  <c r="H56" i="1"/>
  <c r="H55" i="1"/>
  <c r="H37" i="1"/>
  <c r="H36" i="1"/>
  <c r="H35" i="1"/>
  <c r="G146" i="1"/>
  <c r="G145" i="1"/>
  <c r="G144" i="1"/>
  <c r="G138" i="1"/>
  <c r="G135" i="1"/>
  <c r="G123" i="1"/>
  <c r="G121" i="1"/>
  <c r="G115" i="1"/>
  <c r="G112" i="1"/>
  <c r="G100" i="1"/>
  <c r="G98" i="1"/>
  <c r="G79" i="1"/>
  <c r="G61" i="1"/>
  <c r="G56" i="1"/>
  <c r="G55" i="1"/>
  <c r="G37" i="1"/>
  <c r="G36" i="1"/>
  <c r="G35" i="1"/>
  <c r="N39" i="1" l="1"/>
  <c r="N38" i="1"/>
  <c r="O39" i="1"/>
  <c r="O38" i="1"/>
  <c r="O172" i="1" s="1"/>
  <c r="M172" i="1"/>
  <c r="E38" i="1"/>
  <c r="E39" i="1"/>
  <c r="I38" i="1"/>
  <c r="I39" i="1"/>
  <c r="K172" i="1"/>
  <c r="F38" i="1"/>
  <c r="F39" i="1"/>
  <c r="L38" i="1"/>
  <c r="L39" i="1"/>
  <c r="I172" i="1"/>
  <c r="L172" i="1"/>
  <c r="N172" i="1"/>
  <c r="K39" i="1"/>
  <c r="J39" i="1"/>
  <c r="J172" i="1" s="1"/>
  <c r="H39" i="1"/>
  <c r="H172" i="1" s="1"/>
  <c r="G39" i="1"/>
  <c r="G172" i="1" s="1"/>
  <c r="G135" i="4"/>
  <c r="F135" i="4"/>
  <c r="E135" i="4"/>
  <c r="G134" i="4"/>
  <c r="F134" i="4"/>
  <c r="E134" i="4"/>
  <c r="G133" i="4"/>
  <c r="F133" i="4"/>
  <c r="E133" i="4"/>
  <c r="G127" i="4"/>
  <c r="F127" i="4"/>
  <c r="E127" i="4"/>
  <c r="G124" i="4"/>
  <c r="F124" i="4"/>
  <c r="E124" i="4"/>
  <c r="G112" i="4"/>
  <c r="F112" i="4"/>
  <c r="E112" i="4"/>
  <c r="G110" i="4"/>
  <c r="F110" i="4"/>
  <c r="E110" i="4"/>
  <c r="G104" i="4"/>
  <c r="F104" i="4"/>
  <c r="E104" i="4"/>
  <c r="G101" i="4"/>
  <c r="F101" i="4"/>
  <c r="E101" i="4"/>
  <c r="G89" i="4"/>
  <c r="F89" i="4"/>
  <c r="E89" i="4"/>
  <c r="G87" i="4"/>
  <c r="F87" i="4"/>
  <c r="E87" i="4"/>
  <c r="G68" i="4"/>
  <c r="F68" i="4"/>
  <c r="E68" i="4"/>
  <c r="G51" i="4"/>
  <c r="F51" i="4"/>
  <c r="E51" i="4"/>
  <c r="G46" i="4"/>
  <c r="F46" i="4"/>
  <c r="E46" i="4"/>
  <c r="G45" i="4"/>
  <c r="F45" i="4"/>
  <c r="E45" i="4"/>
  <c r="G31" i="4"/>
  <c r="F31" i="4"/>
  <c r="E31" i="4"/>
  <c r="G30" i="4"/>
  <c r="F30" i="4"/>
  <c r="E30" i="4"/>
  <c r="G29" i="4"/>
  <c r="F29" i="4"/>
  <c r="E29" i="4"/>
  <c r="F144" i="1" l="1"/>
  <c r="F145" i="1"/>
  <c r="F146" i="1"/>
  <c r="F138" i="1"/>
  <c r="F135" i="1"/>
  <c r="F123" i="1"/>
  <c r="F121" i="1"/>
  <c r="F115" i="1"/>
  <c r="F112" i="1"/>
  <c r="F100" i="1"/>
  <c r="F98" i="1"/>
  <c r="F79" i="1"/>
  <c r="E79" i="1"/>
  <c r="F61" i="1"/>
  <c r="F56" i="1"/>
  <c r="F55" i="1"/>
  <c r="F35" i="1"/>
  <c r="F36" i="1"/>
  <c r="F37" i="1"/>
  <c r="F172" i="1" l="1"/>
  <c r="E146" i="1"/>
  <c r="E145" i="1"/>
  <c r="E144" i="1"/>
  <c r="E135" i="1"/>
  <c r="E123" i="1"/>
  <c r="E138" i="1"/>
  <c r="E100" i="1"/>
  <c r="E115" i="1"/>
  <c r="E121" i="1"/>
  <c r="E98" i="1"/>
  <c r="E112" i="1"/>
  <c r="E56" i="1"/>
  <c r="E37" i="1"/>
  <c r="E36" i="1"/>
  <c r="E35" i="1"/>
  <c r="E61" i="1"/>
  <c r="E172" i="1" l="1"/>
</calcChain>
</file>

<file path=xl/comments1.xml><?xml version="1.0" encoding="utf-8"?>
<comments xmlns="http://schemas.openxmlformats.org/spreadsheetml/2006/main">
  <authors>
    <author>Author</author>
  </authors>
  <commentList>
    <comment ref="B7" authorId="0" shapeId="0">
      <text>
        <r>
          <rPr>
            <b/>
            <sz val="9"/>
            <color indexed="81"/>
            <rFont val="Tahoma"/>
            <family val="2"/>
          </rPr>
          <t>Author:</t>
        </r>
        <r>
          <rPr>
            <sz val="9"/>
            <color indexed="81"/>
            <rFont val="Tahoma"/>
            <family val="2"/>
          </rPr>
          <t xml:space="preserve">
Distancia del punto más alto del avión al suelo.</t>
        </r>
      </text>
    </comment>
    <comment ref="B8" authorId="0" shapeId="0">
      <text>
        <r>
          <rPr>
            <b/>
            <sz val="9"/>
            <color indexed="81"/>
            <rFont val="Tahoma"/>
            <family val="2"/>
          </rPr>
          <t>Author:</t>
        </r>
        <r>
          <rPr>
            <sz val="9"/>
            <color indexed="81"/>
            <rFont val="Tahoma"/>
            <family val="2"/>
          </rPr>
          <t xml:space="preserve">
Distancia longitudinal entre el punto más adelantado y el más retrasado del avión.</t>
        </r>
      </text>
    </comment>
    <comment ref="B9" authorId="0" shapeId="0">
      <text>
        <r>
          <rPr>
            <b/>
            <sz val="9"/>
            <color indexed="81"/>
            <rFont val="Tahoma"/>
            <family val="2"/>
          </rPr>
          <t>Author:</t>
        </r>
        <r>
          <rPr>
            <sz val="9"/>
            <color indexed="81"/>
            <rFont val="Tahoma"/>
            <family val="2"/>
          </rPr>
          <t xml:space="preserve">
Distancia entre los extremos izquierdo y derecho del avión.</t>
        </r>
      </text>
    </comment>
    <comment ref="B12" authorId="0" shapeId="0">
      <text>
        <r>
          <rPr>
            <b/>
            <sz val="9"/>
            <color indexed="81"/>
            <rFont val="Tahoma"/>
            <family val="2"/>
          </rPr>
          <t>Author:</t>
        </r>
        <r>
          <rPr>
            <sz val="9"/>
            <color indexed="81"/>
            <rFont val="Tahoma"/>
            <family val="2"/>
          </rPr>
          <t xml:space="preserve">
Se puede indicar con palabras, como p. ej. "bajo las alas" o "parte posterior del fuselaje", o, mejor, con un sencillo esquema del avión.</t>
        </r>
      </text>
    </comment>
    <comment ref="B13" authorId="0" shapeId="0">
      <text>
        <r>
          <rPr>
            <b/>
            <sz val="9"/>
            <color indexed="81"/>
            <rFont val="Tahoma"/>
            <family val="2"/>
          </rPr>
          <t>Author:</t>
        </r>
        <r>
          <rPr>
            <sz val="9"/>
            <color indexed="81"/>
            <rFont val="Tahoma"/>
            <family val="2"/>
          </rPr>
          <t xml:space="preserve">
Turbofán, turbohélice, eléctrico, etc.</t>
        </r>
      </text>
    </comment>
    <comment ref="E15" authorId="0" shapeId="0">
      <text>
        <r>
          <rPr>
            <b/>
            <sz val="9"/>
            <color indexed="81"/>
            <rFont val="Tahoma"/>
            <family val="2"/>
          </rPr>
          <t>Author:</t>
        </r>
        <r>
          <rPr>
            <sz val="9"/>
            <color indexed="81"/>
            <rFont val="Tahoma"/>
            <family val="2"/>
          </rPr>
          <t xml:space="preserve">
Two Spool Turbofan Engine consisting of a single front fan driven by a three stage fan turbine, 4 stage axial and one stage centrifugal high pressure compressor driven by a two stage high pressure turbine; annular combustion chamber; accessory gearbox and dual channel Full Authority Digital Electronic Control System (FADEC).</t>
        </r>
      </text>
    </comment>
    <comment ref="E16" authorId="0" shapeId="0">
      <text>
        <r>
          <rPr>
            <b/>
            <sz val="9"/>
            <color indexed="81"/>
            <rFont val="Tahoma"/>
            <family val="2"/>
          </rPr>
          <t>Author:</t>
        </r>
        <r>
          <rPr>
            <sz val="9"/>
            <color indexed="81"/>
            <rFont val="Tahoma"/>
            <family val="2"/>
          </rPr>
          <t xml:space="preserve">
Dry weight including standard equipment</t>
        </r>
      </text>
    </comment>
    <comment ref="B18" authorId="0" shapeId="0">
      <text>
        <r>
          <rPr>
            <b/>
            <sz val="9"/>
            <color indexed="81"/>
            <rFont val="Tahoma"/>
            <family val="2"/>
          </rPr>
          <t>Author:</t>
        </r>
        <r>
          <rPr>
            <sz val="9"/>
            <color indexed="81"/>
            <rFont val="Tahoma"/>
            <family val="2"/>
          </rPr>
          <t xml:space="preserve">
Thrust specific fuel consumption.
Indicando las condiciones de operación; por ej. "máximo continuo a 30000 ft de altitud y Mach 0,82" o "máximo en despegue en condiciones estáticas al nivel del mar"</t>
        </r>
      </text>
    </comment>
    <comment ref="E18" authorId="0" shapeId="0">
      <text>
        <r>
          <rPr>
            <b/>
            <sz val="9"/>
            <color indexed="81"/>
            <rFont val="Tahoma"/>
            <charset val="1"/>
          </rPr>
          <t>Author:</t>
        </r>
        <r>
          <rPr>
            <sz val="9"/>
            <color indexed="81"/>
            <rFont val="Tahoma"/>
            <charset val="1"/>
          </rPr>
          <t xml:space="preserve">
Take off --&gt; 0,394 lb/h/lbf
Cruise --&gt; 0,679 lb/h/lbf</t>
        </r>
      </text>
    </comment>
    <comment ref="F18" authorId="0" shapeId="0">
      <text>
        <r>
          <rPr>
            <b/>
            <sz val="9"/>
            <color indexed="81"/>
            <rFont val="Tahoma"/>
            <family val="2"/>
          </rPr>
          <t>Author:</t>
        </r>
        <r>
          <rPr>
            <sz val="9"/>
            <color indexed="81"/>
            <rFont val="Tahoma"/>
            <family val="2"/>
          </rPr>
          <t xml:space="preserve">
Takeoff, Sea Level, Static (Available to 87° F) ---&gt; 0,405 [lb/(lbf·h)]
Max Cruise, 40,000 ft, Mach 0.8 (ISA) ---&gt; 0,679 [lb/(lbf·h)]</t>
        </r>
      </text>
    </comment>
    <comment ref="J18" authorId="0" shapeId="0">
      <text>
        <r>
          <rPr>
            <b/>
            <sz val="9"/>
            <color indexed="81"/>
            <rFont val="Tahoma"/>
            <family val="2"/>
          </rPr>
          <t>Author:</t>
        </r>
        <r>
          <rPr>
            <sz val="9"/>
            <color indexed="81"/>
            <rFont val="Tahoma"/>
            <family val="2"/>
          </rPr>
          <t xml:space="preserve">
TO --&gt; 0,42
Cruise --&gt; 0,684</t>
        </r>
      </text>
    </comment>
    <comment ref="F21" authorId="0" shapeId="0">
      <text>
        <r>
          <rPr>
            <b/>
            <sz val="9"/>
            <color indexed="81"/>
            <rFont val="Tahoma"/>
            <charset val="1"/>
          </rPr>
          <t xml:space="preserve">Author:
</t>
        </r>
      </text>
    </comment>
    <comment ref="B23" authorId="0" shapeId="0">
      <text>
        <r>
          <rPr>
            <b/>
            <sz val="9"/>
            <color indexed="81"/>
            <rFont val="Tahoma"/>
            <family val="2"/>
          </rPr>
          <t>Author:</t>
        </r>
        <r>
          <rPr>
            <sz val="9"/>
            <color indexed="81"/>
            <rFont val="Tahoma"/>
            <family val="2"/>
          </rPr>
          <t xml:space="preserve">
En el despegue con todos los motores encendidos.</t>
        </r>
      </text>
    </comment>
    <comment ref="B26" authorId="0" shapeId="0">
      <text>
        <r>
          <rPr>
            <b/>
            <sz val="9"/>
            <color indexed="81"/>
            <rFont val="Tahoma"/>
            <charset val="1"/>
          </rPr>
          <t>Author:</t>
        </r>
        <r>
          <rPr>
            <sz val="9"/>
            <color indexed="81"/>
            <rFont val="Tahoma"/>
            <charset val="1"/>
          </rPr>
          <t xml:space="preserve">
Tambien conocido como peso máximo de taxi</t>
        </r>
      </text>
    </comment>
    <comment ref="B28" authorId="0" shapeId="0">
      <text>
        <r>
          <rPr>
            <b/>
            <sz val="9"/>
            <color indexed="81"/>
            <rFont val="Tahoma"/>
            <family val="2"/>
          </rPr>
          <t>Author:</t>
        </r>
        <r>
          <rPr>
            <sz val="9"/>
            <color indexed="81"/>
            <rFont val="Tahoma"/>
            <family val="2"/>
          </rPr>
          <t xml:space="preserve">
Mejor el peso vacío operativo OEW, pero de carecer de este dato, se puede dar otro peso vacío aclarando de cuál se trata.</t>
        </r>
      </text>
    </comment>
    <comment ref="B29" authorId="0" shapeId="0">
      <text>
        <r>
          <rPr>
            <b/>
            <sz val="9"/>
            <color indexed="81"/>
            <rFont val="Tahoma"/>
            <family val="2"/>
          </rPr>
          <t>Author:</t>
        </r>
        <r>
          <rPr>
            <sz val="9"/>
            <color indexed="81"/>
            <rFont val="Tahoma"/>
            <family val="2"/>
          </rPr>
          <t xml:space="preserve">
BOW (Basic Operational Weight)
Basic Operating Weight is shown
for turbine-powered airplanes. BOW is
based on the average EOW weight of
the last 10 commercial deliveries, plus
200 lb. for each required crewmember.</t>
        </r>
      </text>
    </comment>
    <comment ref="O31" authorId="0" shapeId="0">
      <text>
        <r>
          <rPr>
            <b/>
            <sz val="9"/>
            <color indexed="81"/>
            <rFont val="Tahoma"/>
            <family val="2"/>
          </rPr>
          <t>Author:</t>
        </r>
        <r>
          <rPr>
            <sz val="9"/>
            <color indexed="81"/>
            <rFont val="Tahoma"/>
            <family val="2"/>
          </rPr>
          <t xml:space="preserve">
7,306 l</t>
        </r>
      </text>
    </comment>
    <comment ref="B33" authorId="0" shapeId="0">
      <text>
        <r>
          <rPr>
            <b/>
            <sz val="9"/>
            <color indexed="81"/>
            <rFont val="Tahoma"/>
            <family val="2"/>
          </rPr>
          <t>Author:</t>
        </r>
        <r>
          <rPr>
            <sz val="9"/>
            <color indexed="81"/>
            <rFont val="Tahoma"/>
            <family val="2"/>
          </rPr>
          <t xml:space="preserve">
Es un peso límite dado por la resistencia estructural del ala cuando no hay combustible en ella que contribuya a alliviar las cargas que soporta; un valor muy común de MZFW es la suma de MPL y OEW.</t>
        </r>
      </text>
    </comment>
    <comment ref="H41" authorId="0" shapeId="0">
      <text>
        <r>
          <rPr>
            <b/>
            <sz val="9"/>
            <color indexed="81"/>
            <rFont val="Tahoma"/>
            <charset val="1"/>
          </rPr>
          <t>Author:</t>
        </r>
        <r>
          <rPr>
            <sz val="9"/>
            <color indexed="81"/>
            <rFont val="Tahoma"/>
            <charset val="1"/>
          </rPr>
          <t xml:space="preserve">
3 or 4 including cabin attendant</t>
        </r>
      </text>
    </comment>
    <comment ref="F42" authorId="0" shapeId="0">
      <text>
        <r>
          <rPr>
            <b/>
            <sz val="9"/>
            <color indexed="81"/>
            <rFont val="Tahoma"/>
            <family val="2"/>
          </rPr>
          <t>Author:</t>
        </r>
        <r>
          <rPr>
            <sz val="9"/>
            <color indexed="81"/>
            <rFont val="Tahoma"/>
            <family val="2"/>
          </rPr>
          <t xml:space="preserve">
tiene dormitorio trasero</t>
        </r>
      </text>
    </comment>
    <comment ref="E45" authorId="0" shapeId="0">
      <text>
        <r>
          <rPr>
            <b/>
            <sz val="9"/>
            <color indexed="81"/>
            <rFont val="Tahoma"/>
            <family val="2"/>
          </rPr>
          <t>Author:</t>
        </r>
        <r>
          <rPr>
            <sz val="9"/>
            <color indexed="81"/>
            <rFont val="Tahoma"/>
            <family val="2"/>
          </rPr>
          <t xml:space="preserve">
Cabin length (excluding cockpit and baggage)</t>
        </r>
      </text>
    </comment>
    <comment ref="F45" authorId="0" shapeId="0">
      <text>
        <r>
          <rPr>
            <b/>
            <sz val="9"/>
            <color indexed="81"/>
            <rFont val="Tahoma"/>
            <family val="2"/>
          </rPr>
          <t>Author:</t>
        </r>
        <r>
          <rPr>
            <sz val="9"/>
            <color indexed="81"/>
            <rFont val="Tahoma"/>
            <family val="2"/>
          </rPr>
          <t xml:space="preserve">
Cabin length (excluding cockpit and baggage)</t>
        </r>
      </text>
    </comment>
    <comment ref="G45" authorId="0" shapeId="0">
      <text>
        <r>
          <rPr>
            <b/>
            <sz val="9"/>
            <color indexed="81"/>
            <rFont val="Tahoma"/>
            <family val="2"/>
          </rPr>
          <t>Author:</t>
        </r>
        <r>
          <rPr>
            <sz val="9"/>
            <color indexed="81"/>
            <rFont val="Tahoma"/>
            <family val="2"/>
          </rPr>
          <t xml:space="preserve">
Cabin length (excluding cockpit and baggage)</t>
        </r>
      </text>
    </comment>
    <comment ref="J45" authorId="0" shapeId="0">
      <text>
        <r>
          <rPr>
            <b/>
            <sz val="9"/>
            <color indexed="81"/>
            <rFont val="Tahoma"/>
            <family val="2"/>
          </rPr>
          <t>Author:</t>
        </r>
        <r>
          <rPr>
            <sz val="9"/>
            <color indexed="81"/>
            <rFont val="Tahoma"/>
            <family val="2"/>
          </rPr>
          <t xml:space="preserve">
rom cockpit divider to aft most cabin without baggage compartment. </t>
        </r>
      </text>
    </comment>
    <comment ref="K45" authorId="0" shapeId="0">
      <text>
        <r>
          <rPr>
            <b/>
            <sz val="9"/>
            <color indexed="81"/>
            <rFont val="Tahoma"/>
            <family val="2"/>
          </rPr>
          <t>Author:</t>
        </r>
        <r>
          <rPr>
            <sz val="9"/>
            <color indexed="81"/>
            <rFont val="Tahoma"/>
            <family val="2"/>
          </rPr>
          <t xml:space="preserve">
Total Interior Length: 9,83m
Cabin Length (excluding baggage): 7,87m</t>
        </r>
      </text>
    </comment>
    <comment ref="E48" authorId="0" shapeId="0">
      <text>
        <r>
          <rPr>
            <b/>
            <sz val="9"/>
            <color indexed="81"/>
            <rFont val="Tahoma"/>
            <family val="2"/>
          </rPr>
          <t>Author:</t>
        </r>
        <r>
          <rPr>
            <sz val="9"/>
            <color indexed="81"/>
            <rFont val="Tahoma"/>
            <family val="2"/>
          </rPr>
          <t xml:space="preserve">
Cabin volume (excluding cockpit and baggage)</t>
        </r>
      </text>
    </comment>
    <comment ref="F48" authorId="0" shapeId="0">
      <text>
        <r>
          <rPr>
            <b/>
            <sz val="9"/>
            <color indexed="81"/>
            <rFont val="Tahoma"/>
            <family val="2"/>
          </rPr>
          <t>Author:</t>
        </r>
        <r>
          <rPr>
            <sz val="9"/>
            <color indexed="81"/>
            <rFont val="Tahoma"/>
            <family val="2"/>
          </rPr>
          <t xml:space="preserve">
Cabin volume (excluding cockpit and baggage)</t>
        </r>
      </text>
    </comment>
    <comment ref="G48" authorId="0" shapeId="0">
      <text>
        <r>
          <rPr>
            <b/>
            <sz val="9"/>
            <color indexed="81"/>
            <rFont val="Tahoma"/>
            <family val="2"/>
          </rPr>
          <t>Author:</t>
        </r>
        <r>
          <rPr>
            <sz val="9"/>
            <color indexed="81"/>
            <rFont val="Tahoma"/>
            <family val="2"/>
          </rPr>
          <t xml:space="preserve">
Cabin volume (excluding cockpit and baggage)</t>
        </r>
      </text>
    </comment>
    <comment ref="H48" authorId="0" shapeId="0">
      <text>
        <r>
          <rPr>
            <b/>
            <sz val="9"/>
            <color indexed="81"/>
            <rFont val="Tahoma"/>
            <charset val="1"/>
          </rPr>
          <t>Author:</t>
        </r>
        <r>
          <rPr>
            <sz val="9"/>
            <color indexed="81"/>
            <rFont val="Tahoma"/>
            <charset val="1"/>
          </rPr>
          <t xml:space="preserve">
including baggagge</t>
        </r>
      </text>
    </comment>
    <comment ref="L49" authorId="0" shapeId="0">
      <text>
        <r>
          <rPr>
            <b/>
            <sz val="9"/>
            <color indexed="81"/>
            <rFont val="Tahoma"/>
            <charset val="1"/>
          </rPr>
          <t>Author:</t>
        </r>
        <r>
          <rPr>
            <sz val="9"/>
            <color indexed="81"/>
            <rFont val="Tahoma"/>
            <charset val="1"/>
          </rPr>
          <t xml:space="preserve">
1,13 internal + 3,11 external</t>
        </r>
      </text>
    </comment>
    <comment ref="O49" authorId="0" shapeId="0">
      <text>
        <r>
          <rPr>
            <b/>
            <sz val="9"/>
            <color indexed="81"/>
            <rFont val="Tahoma"/>
            <family val="2"/>
          </rPr>
          <t>Author:</t>
        </r>
        <r>
          <rPr>
            <sz val="9"/>
            <color indexed="81"/>
            <rFont val="Tahoma"/>
            <family val="2"/>
          </rPr>
          <t xml:space="preserve">
496.7 kg max</t>
        </r>
      </text>
    </comment>
    <comment ref="B50" authorId="0" shapeId="0">
      <text>
        <r>
          <rPr>
            <b/>
            <sz val="9"/>
            <color indexed="81"/>
            <rFont val="Tahoma"/>
            <family val="2"/>
          </rPr>
          <t>Author:</t>
        </r>
        <r>
          <rPr>
            <sz val="9"/>
            <color indexed="81"/>
            <rFont val="Tahoma"/>
            <family val="2"/>
          </rPr>
          <t xml:space="preserve">
Identificando los diferentes comparimentos si son varios.</t>
        </r>
      </text>
    </comment>
    <comment ref="B51" authorId="0" shapeId="0">
      <text>
        <r>
          <rPr>
            <b/>
            <sz val="9"/>
            <color indexed="81"/>
            <rFont val="Tahoma"/>
            <family val="2"/>
          </rPr>
          <t>Author:</t>
        </r>
        <r>
          <rPr>
            <sz val="9"/>
            <color indexed="81"/>
            <rFont val="Tahoma"/>
            <family val="2"/>
          </rPr>
          <t xml:space="preserve">
En distintas configuraciones, p. ej. 100 plazas en configuración económica, o 20 en primera clase y 70 en turista, o 3-2 para una disposición transversal de 3 asientos, pasillo y 2 asientos.</t>
        </r>
      </text>
    </comment>
    <comment ref="B54" authorId="0" shapeId="0">
      <text>
        <r>
          <rPr>
            <b/>
            <sz val="9"/>
            <color indexed="81"/>
            <rFont val="Tahoma"/>
            <family val="2"/>
          </rPr>
          <t>Author:</t>
        </r>
        <r>
          <rPr>
            <sz val="9"/>
            <color indexed="81"/>
            <rFont val="Tahoma"/>
            <family val="2"/>
          </rPr>
          <t xml:space="preserve">
Distancia, medida según la línea de referencia del fuselaje, entre el punto más adelantado y el más atrasado del mismo; como línea de referencia se suele tomar una paralela al eje de la zona cilíndrica del fuselaje o, en ausencia de dicha zona, una línea que sea aproximadamente horizontal en vuelo de crucero.</t>
        </r>
      </text>
    </comment>
    <comment ref="B58" authorId="0" shapeId="0">
      <text>
        <r>
          <rPr>
            <b/>
            <sz val="9"/>
            <color indexed="81"/>
            <rFont val="Tahoma"/>
            <family val="2"/>
          </rPr>
          <t>Author:</t>
        </r>
        <r>
          <rPr>
            <sz val="9"/>
            <color indexed="81"/>
            <rFont val="Tahoma"/>
            <family val="2"/>
          </rPr>
          <t xml:space="preserve">
Dimensiones máximas en dirección horizontal y vertical, respectivamente, de la proyección del fuselaje sobre un plano perpendicular a su línea de referencia.</t>
        </r>
      </text>
    </comment>
    <comment ref="B59" authorId="0" shapeId="0">
      <text>
        <r>
          <rPr>
            <b/>
            <sz val="9"/>
            <color indexed="81"/>
            <rFont val="Tahoma"/>
            <family val="2"/>
          </rPr>
          <t>Author:</t>
        </r>
        <r>
          <rPr>
            <sz val="9"/>
            <color indexed="81"/>
            <rFont val="Tahoma"/>
            <family val="2"/>
          </rPr>
          <t xml:space="preserve">
El área de la anterior proyección.</t>
        </r>
      </text>
    </comment>
    <comment ref="B61" authorId="0" shapeId="0">
      <text>
        <r>
          <rPr>
            <b/>
            <sz val="9"/>
            <color indexed="81"/>
            <rFont val="Tahoma"/>
            <family val="2"/>
          </rPr>
          <t>Author:</t>
        </r>
        <r>
          <rPr>
            <sz val="9"/>
            <color indexed="81"/>
            <rFont val="Tahoma"/>
            <family val="2"/>
          </rPr>
          <t xml:space="preserve">
La esbeltez del fuselaje es la comparación de la longitud de fuselaje con el un parámetro característico de las dimensiones transversales --&gt; lambdaf=(lf/af)</t>
        </r>
      </text>
    </comment>
    <comment ref="B63" authorId="0" shapeId="0">
      <text>
        <r>
          <rPr>
            <b/>
            <sz val="9"/>
            <color indexed="81"/>
            <rFont val="Tahoma"/>
            <family val="2"/>
          </rPr>
          <t>Author:</t>
        </r>
        <r>
          <rPr>
            <sz val="9"/>
            <color indexed="81"/>
            <rFont val="Tahoma"/>
            <family val="2"/>
          </rPr>
          <t xml:space="preserve">
Alta, media, baja, etc.</t>
        </r>
      </text>
    </comment>
    <comment ref="B64" authorId="0" shapeId="0">
      <text>
        <r>
          <rPr>
            <b/>
            <sz val="9"/>
            <color indexed="81"/>
            <rFont val="Tahoma"/>
            <family val="2"/>
          </rPr>
          <t>Author:</t>
        </r>
        <r>
          <rPr>
            <sz val="9"/>
            <color indexed="81"/>
            <rFont val="Tahoma"/>
            <family val="2"/>
          </rPr>
          <t xml:space="preserve">
Definida como el cociente entre la distancia longitudinal del punto un cuarto de la cuerda media aerodinámica al morro del avión y la longitud del fuselaje.</t>
        </r>
      </text>
    </comment>
    <comment ref="B66" authorId="0" shapeId="0">
      <text>
        <r>
          <rPr>
            <b/>
            <sz val="9"/>
            <color indexed="81"/>
            <rFont val="Tahoma"/>
            <family val="2"/>
          </rPr>
          <t>Author:</t>
        </r>
        <r>
          <rPr>
            <sz val="9"/>
            <color indexed="81"/>
            <rFont val="Tahoma"/>
            <family val="2"/>
          </rPr>
          <t xml:space="preserve">
El área delimitada por la proyección sobre un plano horizontal del contorno del ala. La zona central del ala suele estar oculta ya sea por el fuselaje, ya sea por un carenado, por lo que para determinar completamente el contorno del ala es necesario prolongar los bordes de ataque y salida de la misma hasta el plano de simetría del avión; esta prolongación Se puede hacer de diversos modos, pero para homogeneizar las medidas correspondientes a los distintos aviones conviene utilizar un único modo, que será el siguiente: para los bordes de ataque y salida de cada semiala y una vez excluidos posibles carenados de la unión ala-fuselaje, se alargarán hasta el plano de simetría del avión la porción recta de cada borde más próxima al plano de simetría del avión.</t>
        </r>
      </text>
    </comment>
    <comment ref="B67" authorId="0" shapeId="0">
      <text>
        <r>
          <rPr>
            <b/>
            <sz val="9"/>
            <color indexed="81"/>
            <rFont val="Tahoma"/>
            <family val="2"/>
          </rPr>
          <t>Author:</t>
        </r>
        <r>
          <rPr>
            <sz val="9"/>
            <color indexed="81"/>
            <rFont val="Tahoma"/>
            <family val="2"/>
          </rPr>
          <t xml:space="preserve">
Distancia entre los extremos izquierdo y derecho del ala, excluyendo los winglets de haberlos, pero incluyendo carenados de punta de ala.</t>
        </r>
      </text>
    </comment>
    <comment ref="B70" authorId="0" shapeId="0">
      <text>
        <r>
          <rPr>
            <b/>
            <sz val="9"/>
            <color indexed="81"/>
            <rFont val="Tahoma"/>
            <family val="2"/>
          </rPr>
          <t>Author:</t>
        </r>
        <r>
          <rPr>
            <sz val="9"/>
            <color indexed="81"/>
            <rFont val="Tahoma"/>
            <family val="2"/>
          </rPr>
          <t xml:space="preserve">
Cociente de Sw dividido entre b.</t>
        </r>
      </text>
    </comment>
    <comment ref="B71" authorId="0" shapeId="0">
      <text>
        <r>
          <rPr>
            <b/>
            <sz val="9"/>
            <color indexed="81"/>
            <rFont val="Tahoma"/>
            <family val="2"/>
          </rPr>
          <t>Author:</t>
        </r>
        <r>
          <rPr>
            <sz val="9"/>
            <color indexed="81"/>
            <rFont val="Tahoma"/>
            <family val="2"/>
          </rPr>
          <t xml:space="preserve">
Cociente de la integral a lo largo de la envergadura de los cuadrados de las cuerdas dividida entre Sw .</t>
        </r>
      </text>
    </comment>
    <comment ref="B72" authorId="0" shapeId="0">
      <text>
        <r>
          <rPr>
            <b/>
            <sz val="9"/>
            <color indexed="81"/>
            <rFont val="Tahoma"/>
            <family val="2"/>
          </rPr>
          <t>Author:</t>
        </r>
        <r>
          <rPr>
            <sz val="9"/>
            <color indexed="81"/>
            <rFont val="Tahoma"/>
            <family val="2"/>
          </rPr>
          <t xml:space="preserve">
Cociente de la integral a lo largo de la envergadura del producto de la cuerda por la distancia longitudinal al origen de ejes (p.ej. el morro del avión) del punto un cuarto de la cuerda dividida entre Sw. </t>
        </r>
      </text>
    </comment>
    <comment ref="B73" authorId="0" shapeId="0">
      <text>
        <r>
          <rPr>
            <b/>
            <sz val="9"/>
            <color indexed="81"/>
            <rFont val="Tahoma"/>
            <family val="2"/>
          </rPr>
          <t>Author:</t>
        </r>
        <r>
          <rPr>
            <sz val="9"/>
            <color indexed="81"/>
            <rFont val="Tahoma"/>
            <family val="2"/>
          </rPr>
          <t xml:space="preserve">
Cociente de b dividido entre CMG.</t>
        </r>
      </text>
    </comment>
    <comment ref="B74" authorId="0" shapeId="0">
      <text>
        <r>
          <rPr>
            <b/>
            <sz val="9"/>
            <color indexed="81"/>
            <rFont val="Tahoma"/>
            <family val="2"/>
          </rPr>
          <t>Author:</t>
        </r>
        <r>
          <rPr>
            <sz val="9"/>
            <color indexed="81"/>
            <rFont val="Tahoma"/>
            <family val="2"/>
          </rPr>
          <t xml:space="preserve">
Cociente de ct dividido entre cr </t>
        </r>
      </text>
    </comment>
    <comment ref="B75" authorId="0" shapeId="0">
      <text>
        <r>
          <rPr>
            <b/>
            <sz val="9"/>
            <color indexed="81"/>
            <rFont val="Tahoma"/>
            <family val="2"/>
          </rPr>
          <t>Author:</t>
        </r>
        <r>
          <rPr>
            <sz val="9"/>
            <color indexed="81"/>
            <rFont val="Tahoma"/>
            <family val="2"/>
          </rPr>
          <t xml:space="preserve">
Ángulo que forma la proyección sobre un plano horizontal de la línea de puntos un cuarto del ala con un plano perpendicular al eje longitudinal del avión; si la línea de puntos un cuarto es quebrada se deben dar los distintos ángulos, identificándolos como interior, exterior, medio, etc.</t>
        </r>
      </text>
    </comment>
    <comment ref="B76" authorId="0" shapeId="0">
      <text>
        <r>
          <rPr>
            <b/>
            <sz val="9"/>
            <color indexed="81"/>
            <rFont val="Tahoma"/>
            <family val="2"/>
          </rPr>
          <t>Author:</t>
        </r>
        <r>
          <rPr>
            <sz val="9"/>
            <color indexed="81"/>
            <rFont val="Tahoma"/>
            <family val="2"/>
          </rPr>
          <t xml:space="preserve">
Ángulo que forma la proyección de la línea de puntos un cuarto sobre un plano perpendicular al eje longitudinal del del avión con un plano horizontal.</t>
        </r>
      </text>
    </comment>
    <comment ref="B77" authorId="0" shapeId="0">
      <text>
        <r>
          <rPr>
            <b/>
            <sz val="9"/>
            <color indexed="81"/>
            <rFont val="Tahoma"/>
            <family val="2"/>
          </rPr>
          <t>Author:</t>
        </r>
        <r>
          <rPr>
            <sz val="9"/>
            <color indexed="81"/>
            <rFont val="Tahoma"/>
            <family val="2"/>
          </rPr>
          <t xml:space="preserve">
Tipo y, en su caso, denominación, p.ej., NACA 64-410.</t>
        </r>
      </text>
    </comment>
    <comment ref="A81" authorId="0" shapeId="0">
      <text>
        <r>
          <rPr>
            <b/>
            <sz val="9"/>
            <color indexed="81"/>
            <rFont val="Tahoma"/>
            <family val="2"/>
          </rPr>
          <t>Author:</t>
        </r>
        <r>
          <rPr>
            <sz val="9"/>
            <color indexed="81"/>
            <rFont val="Tahoma"/>
            <family val="2"/>
          </rPr>
          <t xml:space="preserve">
Para poder identificar el elemento del que se trata, se modificará el subíndice f convenientemente; así, p. ej., si hay flaps interiores y exteriores, se usarán los subíndices fi y fe, si hay slats de borde de ataque, el subíndice s, para flaps Krueger, el k, etc.</t>
        </r>
      </text>
    </comment>
    <comment ref="B81" authorId="0" shapeId="0">
      <text>
        <r>
          <rPr>
            <b/>
            <sz val="9"/>
            <color indexed="81"/>
            <rFont val="Tahoma"/>
            <family val="2"/>
          </rPr>
          <t>Author:</t>
        </r>
        <r>
          <rPr>
            <sz val="9"/>
            <color indexed="81"/>
            <rFont val="Tahoma"/>
            <family val="2"/>
          </rPr>
          <t xml:space="preserve">
Flap simple, Fowler, doble ranurado, slat, Krueger, etc</t>
        </r>
      </text>
    </comment>
    <comment ref="A88" authorId="0" shapeId="0">
      <text>
        <r>
          <rPr>
            <b/>
            <sz val="9"/>
            <color indexed="81"/>
            <rFont val="Tahoma"/>
            <family val="2"/>
          </rPr>
          <t>Author:</t>
        </r>
        <r>
          <rPr>
            <sz val="9"/>
            <color indexed="81"/>
            <rFont val="Tahoma"/>
            <family val="2"/>
          </rPr>
          <t xml:space="preserve">
Para poder identificar el elemento del que se trata, se modificará el subíndice a convenientemente; así, p. ej., si hay alerones interiores y exteriores, se usarán los subíndices ai y ae; para los spoilers, el subíndice s, etc.</t>
        </r>
      </text>
    </comment>
    <comment ref="B95" authorId="0" shapeId="0">
      <text>
        <r>
          <rPr>
            <b/>
            <sz val="9"/>
            <color indexed="81"/>
            <rFont val="Tahoma"/>
            <family val="2"/>
          </rPr>
          <t>Author:</t>
        </r>
        <r>
          <rPr>
            <sz val="9"/>
            <color indexed="81"/>
            <rFont val="Tahoma"/>
            <family val="2"/>
          </rPr>
          <t xml:space="preserve">
Con palabras o, mejor, con un esquema.</t>
        </r>
      </text>
    </comment>
    <comment ref="B96" authorId="0" shapeId="0">
      <text>
        <r>
          <rPr>
            <b/>
            <sz val="9"/>
            <color indexed="81"/>
            <rFont val="Tahoma"/>
            <family val="2"/>
          </rPr>
          <t>Author:</t>
        </r>
        <r>
          <rPr>
            <sz val="9"/>
            <color indexed="81"/>
            <rFont val="Tahoma"/>
            <family val="2"/>
          </rPr>
          <t xml:space="preserve">
Distancia longitudinal del punto un cuarto de la cuerda media aerodinámica del ala al punto un cuarto de la cuerda media geométrica del estabilizador.</t>
        </r>
      </text>
    </comment>
    <comment ref="B114" authorId="0" shapeId="0">
      <text>
        <r>
          <rPr>
            <b/>
            <sz val="9"/>
            <color indexed="81"/>
            <rFont val="Tahoma"/>
            <family val="2"/>
          </rPr>
          <t>Author:</t>
        </r>
        <r>
          <rPr>
            <sz val="9"/>
            <color indexed="81"/>
            <rFont val="Tahoma"/>
            <family val="2"/>
          </rPr>
          <t xml:space="preserve">
El doble de la distancia entre dos planos paralelos al de simetría del avión que pasen por los extremos interior y exterior de la porción del timón situada a un lado de este último plano.</t>
        </r>
      </text>
    </comment>
    <comment ref="B116" authorId="0" shapeId="0">
      <text>
        <r>
          <rPr>
            <b/>
            <sz val="9"/>
            <color indexed="81"/>
            <rFont val="Tahoma"/>
            <family val="2"/>
          </rPr>
          <t>Author:</t>
        </r>
        <r>
          <rPr>
            <sz val="9"/>
            <color indexed="81"/>
            <rFont val="Tahoma"/>
            <family val="2"/>
          </rPr>
          <t xml:space="preserve">
Cociente de la cuerda del timón dividida entre la cuerda del estabilizador, medidas ambas en el punto medio del timón (punto que equidista de los extremos interior y exterior del timón).</t>
        </r>
      </text>
    </comment>
    <comment ref="B119" authorId="0" shapeId="0">
      <text>
        <r>
          <rPr>
            <b/>
            <sz val="9"/>
            <color indexed="81"/>
            <rFont val="Tahoma"/>
            <family val="2"/>
          </rPr>
          <t>Author:</t>
        </r>
        <r>
          <rPr>
            <sz val="9"/>
            <color indexed="81"/>
            <rFont val="Tahoma"/>
            <family val="2"/>
          </rPr>
          <t xml:space="preserve">
Distancia longitudinal del punto un cuarto de la cuerda media aerodinámica del ala al punto un cuarto de la cuerda media geométrica del estabilizador.</t>
        </r>
      </text>
    </comment>
    <comment ref="B120" authorId="0" shapeId="0">
      <text>
        <r>
          <rPr>
            <b/>
            <sz val="9"/>
            <color indexed="81"/>
            <rFont val="Tahoma"/>
            <family val="2"/>
          </rPr>
          <t>Author:</t>
        </r>
        <r>
          <rPr>
            <sz val="9"/>
            <color indexed="81"/>
            <rFont val="Tahoma"/>
            <family val="2"/>
          </rPr>
          <t xml:space="preserve">
La mitad de la del ala correspondiente.</t>
        </r>
      </text>
    </comment>
    <comment ref="B122" authorId="0" shapeId="0">
      <text>
        <r>
          <rPr>
            <b/>
            <sz val="9"/>
            <color indexed="81"/>
            <rFont val="Tahoma"/>
            <family val="2"/>
          </rPr>
          <t>Author:</t>
        </r>
        <r>
          <rPr>
            <sz val="9"/>
            <color indexed="81"/>
            <rFont val="Tahoma"/>
            <family val="2"/>
          </rPr>
          <t xml:space="preserve">
La mitad de la del ala correspondiente.</t>
        </r>
      </text>
    </comment>
    <comment ref="B126" authorId="0" shapeId="0">
      <text>
        <r>
          <rPr>
            <b/>
            <sz val="9"/>
            <color indexed="81"/>
            <rFont val="Tahoma"/>
            <family val="2"/>
          </rPr>
          <t>Author:</t>
        </r>
        <r>
          <rPr>
            <sz val="9"/>
            <color indexed="81"/>
            <rFont val="Tahoma"/>
            <family val="2"/>
          </rPr>
          <t xml:space="preserve">
Cociente de Sv dividido entre bv .</t>
        </r>
      </text>
    </comment>
    <comment ref="B129" authorId="0" shapeId="0">
      <text>
        <r>
          <rPr>
            <b/>
            <sz val="9"/>
            <color indexed="81"/>
            <rFont val="Tahoma"/>
            <family val="2"/>
          </rPr>
          <t>Author:</t>
        </r>
        <r>
          <rPr>
            <sz val="9"/>
            <color indexed="81"/>
            <rFont val="Tahoma"/>
            <family val="2"/>
          </rPr>
          <t xml:space="preserve">
Definido como el cociente 2bv /CMGv, para que sea el del ala correspondiente.</t>
        </r>
      </text>
    </comment>
    <comment ref="B135" authorId="0" shapeId="0">
      <text>
        <r>
          <rPr>
            <b/>
            <sz val="9"/>
            <color indexed="81"/>
            <rFont val="Tahoma"/>
            <family val="2"/>
          </rPr>
          <t>Author:</t>
        </r>
        <r>
          <rPr>
            <sz val="9"/>
            <color indexed="81"/>
            <rFont val="Tahoma"/>
            <family val="2"/>
          </rPr>
          <t xml:space="preserve">
Obsérvese que se usa b en lugar de CMA.</t>
        </r>
      </text>
    </comment>
    <comment ref="B137" authorId="0" shapeId="0">
      <text>
        <r>
          <rPr>
            <b/>
            <sz val="9"/>
            <color indexed="81"/>
            <rFont val="Tahoma"/>
            <family val="2"/>
          </rPr>
          <t>Author:</t>
        </r>
        <r>
          <rPr>
            <sz val="9"/>
            <color indexed="81"/>
            <rFont val="Tahoma"/>
            <family val="2"/>
          </rPr>
          <t xml:space="preserve">
La distancia vertical entre los extremos inferior y superior del timón.</t>
        </r>
      </text>
    </comment>
    <comment ref="B139" authorId="0" shapeId="0">
      <text>
        <r>
          <rPr>
            <b/>
            <sz val="9"/>
            <color indexed="81"/>
            <rFont val="Tahoma"/>
            <family val="2"/>
          </rPr>
          <t>Author:</t>
        </r>
        <r>
          <rPr>
            <sz val="9"/>
            <color indexed="81"/>
            <rFont val="Tahoma"/>
            <family val="2"/>
          </rPr>
          <t xml:space="preserve">
Cociente de la cuerda del timón dividida entre la cuerda del estabilizador, medidas ambas a la altura del punto medio del timón.</t>
        </r>
      </text>
    </comment>
    <comment ref="A141" authorId="0" shapeId="0">
      <text>
        <r>
          <rPr>
            <b/>
            <sz val="9"/>
            <color indexed="81"/>
            <rFont val="Tahoma"/>
            <family val="2"/>
          </rPr>
          <t>Author:</t>
        </r>
        <r>
          <rPr>
            <sz val="9"/>
            <color indexed="81"/>
            <rFont val="Tahoma"/>
            <family val="2"/>
          </rPr>
          <t xml:space="preserve">
Para el tren auxiliar se debe sustituir el subíndice p de principal por el subíndice a de auxiliar.</t>
        </r>
      </text>
    </comment>
    <comment ref="B141" authorId="0" shapeId="0">
      <text>
        <r>
          <rPr>
            <b/>
            <sz val="9"/>
            <color indexed="81"/>
            <rFont val="Tahoma"/>
            <family val="2"/>
          </rPr>
          <t>Author:</t>
        </r>
        <r>
          <rPr>
            <sz val="9"/>
            <color indexed="81"/>
            <rFont val="Tahoma"/>
            <family val="2"/>
          </rPr>
          <t xml:space="preserve">
Triciclo, retráctil, con rueda de cola, etc.</t>
        </r>
      </text>
    </comment>
    <comment ref="B142" authorId="0" shapeId="0">
      <text>
        <r>
          <rPr>
            <b/>
            <sz val="9"/>
            <color indexed="81"/>
            <rFont val="Tahoma"/>
            <family val="2"/>
          </rPr>
          <t>Author:</t>
        </r>
        <r>
          <rPr>
            <sz val="9"/>
            <color indexed="81"/>
            <rFont val="Tahoma"/>
            <family val="2"/>
          </rPr>
          <t xml:space="preserve">
Distancia entre el centro de las huellas de los trenes principales; si estos son más de dos, se tomarán los más alejados del plano de simetría del avión.</t>
        </r>
      </text>
    </comment>
    <comment ref="B143" authorId="0" shapeId="0">
      <text>
        <r>
          <rPr>
            <b/>
            <sz val="9"/>
            <color indexed="81"/>
            <rFont val="Tahoma"/>
            <family val="2"/>
          </rPr>
          <t>Author:</t>
        </r>
        <r>
          <rPr>
            <sz val="9"/>
            <color indexed="81"/>
            <rFont val="Tahoma"/>
            <family val="2"/>
          </rPr>
          <t xml:space="preserve">
Distancia longitudinal entre el centro de la huella del tren auxiliar y los centros de las huellas de los trenes principales (si son más de dos se toman los más alejados longitudinalmente del tren auxiliar).</t>
        </r>
      </text>
    </comment>
    <comment ref="F148" authorId="0" shapeId="0">
      <text>
        <r>
          <rPr>
            <b/>
            <sz val="9"/>
            <color indexed="81"/>
            <rFont val="Tahoma"/>
            <family val="2"/>
          </rPr>
          <t>Author:</t>
        </r>
        <r>
          <rPr>
            <sz val="9"/>
            <color indexed="81"/>
            <rFont val="Tahoma"/>
            <family val="2"/>
          </rPr>
          <t xml:space="preserve">
29 in</t>
        </r>
      </text>
    </comment>
    <comment ref="F149" authorId="0" shapeId="0">
      <text>
        <r>
          <rPr>
            <b/>
            <sz val="9"/>
            <color indexed="81"/>
            <rFont val="Tahoma"/>
            <family val="2"/>
          </rPr>
          <t>Author:</t>
        </r>
        <r>
          <rPr>
            <sz val="9"/>
            <color indexed="81"/>
            <rFont val="Tahoma"/>
            <family val="2"/>
          </rPr>
          <t xml:space="preserve">
7,7 in</t>
        </r>
      </text>
    </comment>
    <comment ref="F151" authorId="0" shapeId="0">
      <text>
        <r>
          <rPr>
            <b/>
            <sz val="9"/>
            <color indexed="81"/>
            <rFont val="Tahoma"/>
            <family val="2"/>
          </rPr>
          <t>Author:</t>
        </r>
        <r>
          <rPr>
            <sz val="9"/>
            <color indexed="81"/>
            <rFont val="Tahoma"/>
            <family val="2"/>
          </rPr>
          <t xml:space="preserve">
17,5 in</t>
        </r>
      </text>
    </comment>
    <comment ref="F152" authorId="0" shapeId="0">
      <text>
        <r>
          <rPr>
            <b/>
            <sz val="9"/>
            <color indexed="81"/>
            <rFont val="Tahoma"/>
            <family val="2"/>
          </rPr>
          <t>Author:</t>
        </r>
        <r>
          <rPr>
            <sz val="9"/>
            <color indexed="81"/>
            <rFont val="Tahoma"/>
            <family val="2"/>
          </rPr>
          <t xml:space="preserve">
5,7 in</t>
        </r>
      </text>
    </comment>
    <comment ref="B156" authorId="0" shapeId="0">
      <text>
        <r>
          <rPr>
            <b/>
            <sz val="9"/>
            <color indexed="81"/>
            <rFont val="Tahoma"/>
            <family val="2"/>
          </rPr>
          <t>Author:</t>
        </r>
        <r>
          <rPr>
            <sz val="9"/>
            <color indexed="81"/>
            <rFont val="Tahoma"/>
            <family val="2"/>
          </rPr>
          <t xml:space="preserve">
Maximum Operating Mach</t>
        </r>
      </text>
    </comment>
    <comment ref="B157" authorId="0" shapeId="0">
      <text>
        <r>
          <rPr>
            <b/>
            <sz val="9"/>
            <color indexed="81"/>
            <rFont val="Tahoma"/>
            <family val="2"/>
          </rPr>
          <t>Author:</t>
        </r>
        <r>
          <rPr>
            <sz val="9"/>
            <color indexed="81"/>
            <rFont val="Tahoma"/>
            <family val="2"/>
          </rPr>
          <t xml:space="preserve">
Indicando condiciones como régimen de crucero, altitud, etc.</t>
        </r>
      </text>
    </comment>
    <comment ref="K157" authorId="0" shapeId="0">
      <text>
        <r>
          <rPr>
            <b/>
            <sz val="9"/>
            <color indexed="81"/>
            <rFont val="Tahoma"/>
            <family val="2"/>
          </rPr>
          <t>Author:</t>
        </r>
        <r>
          <rPr>
            <sz val="9"/>
            <color indexed="81"/>
            <rFont val="Tahoma"/>
            <family val="2"/>
          </rPr>
          <t xml:space="preserve">
High speed: 893kph
Long range: 850kph</t>
        </r>
      </text>
    </comment>
    <comment ref="K158" authorId="0" shapeId="0">
      <text>
        <r>
          <rPr>
            <b/>
            <sz val="9"/>
            <color indexed="81"/>
            <rFont val="Tahoma"/>
            <family val="2"/>
          </rPr>
          <t>Author:</t>
        </r>
        <r>
          <rPr>
            <sz val="9"/>
            <color indexed="81"/>
            <rFont val="Tahoma"/>
            <family val="2"/>
          </rPr>
          <t xml:space="preserve">
High speed: 0,84
Long range: 0,80</t>
        </r>
      </text>
    </comment>
    <comment ref="B159" authorId="0" shapeId="0">
      <text>
        <r>
          <rPr>
            <b/>
            <sz val="9"/>
            <color indexed="81"/>
            <rFont val="Tahoma"/>
            <family val="2"/>
          </rPr>
          <t>Author:</t>
        </r>
        <r>
          <rPr>
            <sz val="9"/>
            <color indexed="81"/>
            <rFont val="Tahoma"/>
            <family val="2"/>
          </rPr>
          <t xml:space="preserve">
En configuraciones limpia, de despegue o aterrizaje, indicando peso y altitud, si son conocidos.</t>
        </r>
      </text>
    </comment>
    <comment ref="F159" authorId="0" shapeId="0">
      <text>
        <r>
          <rPr>
            <b/>
            <sz val="9"/>
            <color indexed="81"/>
            <rFont val="Tahoma"/>
            <family val="2"/>
          </rPr>
          <t>Author:</t>
        </r>
        <r>
          <rPr>
            <sz val="9"/>
            <color indexed="81"/>
            <rFont val="Tahoma"/>
            <family val="2"/>
          </rPr>
          <t xml:space="preserve">
Clean --&gt; 197kph
Landing conf --&gt; 158kph</t>
        </r>
      </text>
    </comment>
    <comment ref="B160" authorId="0" shapeId="0">
      <text>
        <r>
          <rPr>
            <b/>
            <sz val="9"/>
            <color indexed="81"/>
            <rFont val="Tahoma"/>
            <family val="2"/>
          </rPr>
          <t>Author:</t>
        </r>
        <r>
          <rPr>
            <sz val="9"/>
            <color indexed="81"/>
            <rFont val="Tahoma"/>
            <family val="2"/>
          </rPr>
          <t xml:space="preserve">
Velocidad de seguridad en el despegue.</t>
        </r>
      </text>
    </comment>
    <comment ref="B161" authorId="0" shapeId="0">
      <text>
        <r>
          <rPr>
            <b/>
            <sz val="9"/>
            <color indexed="81"/>
            <rFont val="Tahoma"/>
            <family val="2"/>
          </rPr>
          <t>Author:</t>
        </r>
        <r>
          <rPr>
            <sz val="9"/>
            <color indexed="81"/>
            <rFont val="Tahoma"/>
            <family val="2"/>
          </rPr>
          <t xml:space="preserve">
Velocidad de aproximación final.</t>
        </r>
      </text>
    </comment>
    <comment ref="F163" authorId="0" shapeId="0">
      <text>
        <r>
          <rPr>
            <b/>
            <sz val="9"/>
            <color indexed="81"/>
            <rFont val="Tahoma"/>
            <charset val="1"/>
          </rPr>
          <t>Author:</t>
        </r>
        <r>
          <rPr>
            <sz val="9"/>
            <color indexed="81"/>
            <rFont val="Tahoma"/>
            <charset val="1"/>
          </rPr>
          <t xml:space="preserve">
8334km Mach 0,80
8797km Mach 0,75</t>
        </r>
      </text>
    </comment>
    <comment ref="H163" authorId="0" shapeId="0">
      <text>
        <r>
          <rPr>
            <b/>
            <sz val="9"/>
            <color indexed="81"/>
            <rFont val="Tahoma"/>
            <family val="2"/>
          </rPr>
          <t>Author:</t>
        </r>
        <r>
          <rPr>
            <sz val="9"/>
            <color indexed="81"/>
            <rFont val="Tahoma"/>
            <family val="2"/>
          </rPr>
          <t xml:space="preserve">
Theoretical range with NBAA IFR Reserves,ISA, M 0.85, 8 pax/4 crew.</t>
        </r>
      </text>
    </comment>
    <comment ref="I163" authorId="0" shapeId="0">
      <text>
        <r>
          <rPr>
            <b/>
            <sz val="9"/>
            <color indexed="81"/>
            <rFont val="Tahoma"/>
            <charset val="1"/>
          </rPr>
          <t>Author:</t>
        </r>
        <r>
          <rPr>
            <sz val="9"/>
            <color indexed="81"/>
            <rFont val="Tahoma"/>
            <charset val="1"/>
          </rPr>
          <t xml:space="preserve">
(Theoretical range with NBAA IFR Reserves, ISA, M 0.85, 8 pax /3 crew. Actual range will be affected by speed, weather, selected options and other factors.)</t>
        </r>
      </text>
    </comment>
    <comment ref="J163" authorId="0" shapeId="0">
      <text>
        <r>
          <rPr>
            <b/>
            <sz val="9"/>
            <color indexed="81"/>
            <rFont val="Tahoma"/>
            <family val="2"/>
          </rPr>
          <t>Author:</t>
        </r>
        <r>
          <rPr>
            <sz val="9"/>
            <color indexed="81"/>
            <rFont val="Tahoma"/>
            <family val="2"/>
          </rPr>
          <t xml:space="preserve">
Mach 0,75   
8pax, 370km alternate</t>
        </r>
      </text>
    </comment>
    <comment ref="K163" authorId="0" shapeId="0">
      <text>
        <r>
          <rPr>
            <b/>
            <sz val="9"/>
            <color indexed="81"/>
            <rFont val="Tahoma"/>
            <family val="2"/>
          </rPr>
          <t>Author:</t>
        </r>
        <r>
          <rPr>
            <sz val="9"/>
            <color indexed="81"/>
            <rFont val="Tahoma"/>
            <family val="2"/>
          </rPr>
          <t xml:space="preserve">
Mach 0,80   4pax   2crew</t>
        </r>
      </text>
    </comment>
    <comment ref="L163" authorId="0" shapeId="0">
      <text>
        <r>
          <rPr>
            <b/>
            <sz val="9"/>
            <color indexed="81"/>
            <rFont val="Tahoma"/>
            <charset val="1"/>
          </rPr>
          <t>Author:</t>
        </r>
        <r>
          <rPr>
            <sz val="9"/>
            <color indexed="81"/>
            <rFont val="Tahoma"/>
            <charset val="1"/>
          </rPr>
          <t xml:space="preserve">
LRC, 4 pax @ 200 lb each and NBAA IFR
reserves with 200 nm alternate airport</t>
        </r>
      </text>
    </comment>
    <comment ref="M163" authorId="0" shapeId="0">
      <text>
        <r>
          <rPr>
            <b/>
            <sz val="9"/>
            <color indexed="81"/>
            <rFont val="Tahoma"/>
            <family val="2"/>
          </rPr>
          <t>Author:</t>
        </r>
        <r>
          <rPr>
            <sz val="9"/>
            <color indexed="81"/>
            <rFont val="Tahoma"/>
            <family val="2"/>
          </rPr>
          <t xml:space="preserve">
Range: LRC, 4 passengers at 200 lb/each, NBAA IFR reserves, 200 nm alternate airport, baseline aircraft</t>
        </r>
      </text>
    </comment>
    <comment ref="N163" authorId="0" shapeId="0">
      <text>
        <r>
          <rPr>
            <b/>
            <sz val="9"/>
            <color indexed="81"/>
            <rFont val="Tahoma"/>
            <family val="2"/>
          </rPr>
          <t>Author:</t>
        </r>
        <r>
          <rPr>
            <sz val="9"/>
            <color indexed="81"/>
            <rFont val="Tahoma"/>
            <family val="2"/>
          </rPr>
          <t xml:space="preserve">
Range: LRC, 6 occupants at 200 lb/each, NBAA IFR reserves, 100 nm alternate airport, baseline aircraft.</t>
        </r>
      </text>
    </comment>
    <comment ref="B168" authorId="0" shapeId="0">
      <text>
        <r>
          <rPr>
            <b/>
            <sz val="9"/>
            <color indexed="81"/>
            <rFont val="Tahoma"/>
            <family val="2"/>
          </rPr>
          <t>Author:</t>
        </r>
        <r>
          <rPr>
            <sz val="9"/>
            <color indexed="81"/>
            <rFont val="Tahoma"/>
            <family val="2"/>
          </rPr>
          <t xml:space="preserve">
Especificando condiciones como peso, altitud, etc.</t>
        </r>
      </text>
    </comment>
    <comment ref="E168" authorId="0" shapeId="0">
      <text>
        <r>
          <rPr>
            <b/>
            <sz val="9"/>
            <color indexed="81"/>
            <rFont val="Tahoma"/>
            <family val="2"/>
          </rPr>
          <t>Author:</t>
        </r>
        <r>
          <rPr>
            <sz val="9"/>
            <color indexed="81"/>
            <rFont val="Tahoma"/>
            <family val="2"/>
          </rPr>
          <t xml:space="preserve">
BFL at MTOW: SL - ISA</t>
        </r>
      </text>
    </comment>
    <comment ref="B169" authorId="0" shapeId="0">
      <text>
        <r>
          <rPr>
            <b/>
            <sz val="9"/>
            <color indexed="81"/>
            <rFont val="Tahoma"/>
            <family val="2"/>
          </rPr>
          <t>Author:</t>
        </r>
        <r>
          <rPr>
            <sz val="9"/>
            <color indexed="81"/>
            <rFont val="Tahoma"/>
            <family val="2"/>
          </rPr>
          <t xml:space="preserve">
Especificando condiciones como peso, altitud, etc.</t>
        </r>
      </text>
    </comment>
    <comment ref="E169" authorId="0" shapeId="0">
      <text>
        <r>
          <rPr>
            <b/>
            <sz val="9"/>
            <color indexed="81"/>
            <rFont val="Tahoma"/>
            <family val="2"/>
          </rPr>
          <t>Author:</t>
        </r>
        <r>
          <rPr>
            <sz val="9"/>
            <color indexed="81"/>
            <rFont val="Tahoma"/>
            <family val="2"/>
          </rPr>
          <t xml:space="preserve">
FAR 91 landing distance at typical landing weight </t>
        </r>
      </text>
    </comment>
  </commentList>
</comments>
</file>

<file path=xl/comments2.xml><?xml version="1.0" encoding="utf-8"?>
<comments xmlns="http://schemas.openxmlformats.org/spreadsheetml/2006/main">
  <authors>
    <author>Author</author>
  </authors>
  <commentList>
    <comment ref="B7" authorId="0" shapeId="0">
      <text>
        <r>
          <rPr>
            <b/>
            <sz val="9"/>
            <color indexed="81"/>
            <rFont val="Tahoma"/>
            <family val="2"/>
          </rPr>
          <t>Author:</t>
        </r>
        <r>
          <rPr>
            <sz val="9"/>
            <color indexed="81"/>
            <rFont val="Tahoma"/>
            <family val="2"/>
          </rPr>
          <t xml:space="preserve">
Distancia del punto más alto del avión al suelo.</t>
        </r>
      </text>
    </comment>
    <comment ref="B8" authorId="0" shapeId="0">
      <text>
        <r>
          <rPr>
            <b/>
            <sz val="9"/>
            <color indexed="81"/>
            <rFont val="Tahoma"/>
            <family val="2"/>
          </rPr>
          <t>Author:</t>
        </r>
        <r>
          <rPr>
            <sz val="9"/>
            <color indexed="81"/>
            <rFont val="Tahoma"/>
            <family val="2"/>
          </rPr>
          <t xml:space="preserve">
Distancia longitudinal entre el punto más adelantado y el más retrasado del avión.</t>
        </r>
      </text>
    </comment>
    <comment ref="B9" authorId="0" shapeId="0">
      <text>
        <r>
          <rPr>
            <b/>
            <sz val="9"/>
            <color indexed="81"/>
            <rFont val="Tahoma"/>
            <family val="2"/>
          </rPr>
          <t>Author:</t>
        </r>
        <r>
          <rPr>
            <sz val="9"/>
            <color indexed="81"/>
            <rFont val="Tahoma"/>
            <family val="2"/>
          </rPr>
          <t xml:space="preserve">
Distancia entre los extremos izquierdo y derecho del avión.</t>
        </r>
      </text>
    </comment>
    <comment ref="B12" authorId="0" shapeId="0">
      <text>
        <r>
          <rPr>
            <b/>
            <sz val="9"/>
            <color indexed="81"/>
            <rFont val="Tahoma"/>
            <family val="2"/>
          </rPr>
          <t>Author:</t>
        </r>
        <r>
          <rPr>
            <sz val="9"/>
            <color indexed="81"/>
            <rFont val="Tahoma"/>
            <family val="2"/>
          </rPr>
          <t xml:space="preserve">
Se puede indicar con palabras, como p. ej. "bajo las alas" o "parte posterior del fuselaje", o, mejor, con un sencillo esquema del avión.</t>
        </r>
      </text>
    </comment>
    <comment ref="B13" authorId="0" shapeId="0">
      <text>
        <r>
          <rPr>
            <b/>
            <sz val="9"/>
            <color indexed="81"/>
            <rFont val="Tahoma"/>
            <family val="2"/>
          </rPr>
          <t>Author:</t>
        </r>
        <r>
          <rPr>
            <sz val="9"/>
            <color indexed="81"/>
            <rFont val="Tahoma"/>
            <family val="2"/>
          </rPr>
          <t xml:space="preserve">
Turbofán, turbohélice, eléctrico, etc.</t>
        </r>
      </text>
    </comment>
    <comment ref="E14" authorId="0" shapeId="0">
      <text>
        <r>
          <rPr>
            <b/>
            <sz val="9"/>
            <color indexed="81"/>
            <rFont val="Tahoma"/>
            <family val="2"/>
          </rPr>
          <t>Author:</t>
        </r>
        <r>
          <rPr>
            <sz val="9"/>
            <color indexed="81"/>
            <rFont val="Tahoma"/>
            <family val="2"/>
          </rPr>
          <t xml:space="preserve">
4 2.535 kW Ishikawajima-built General Electric turboprops, each driving a Sumitomo-built Hamilton Sundstrand 63E60-27 three-blade constant-speed reversible-pitch propeller</t>
        </r>
      </text>
    </comment>
    <comment ref="E15" authorId="0" shapeId="0">
      <text>
        <r>
          <rPr>
            <b/>
            <sz val="9"/>
            <color indexed="81"/>
            <rFont val="Tahoma"/>
            <charset val="1"/>
          </rPr>
          <t>Uxío:</t>
        </r>
        <r>
          <rPr>
            <sz val="9"/>
            <color indexed="81"/>
            <rFont val="Tahoma"/>
            <charset val="1"/>
          </rPr>
          <t xml:space="preserve">
Ishikawajma-built</t>
        </r>
      </text>
    </comment>
    <comment ref="E16" authorId="0" shapeId="0">
      <text>
        <r>
          <rPr>
            <b/>
            <sz val="9"/>
            <color indexed="81"/>
            <rFont val="Tahoma"/>
            <family val="2"/>
          </rPr>
          <t>Author:</t>
        </r>
        <r>
          <rPr>
            <sz val="9"/>
            <color indexed="81"/>
            <rFont val="Tahoma"/>
            <family val="2"/>
          </rPr>
          <t xml:space="preserve">
Dry weight including standard equipment</t>
        </r>
      </text>
    </comment>
    <comment ref="B18" authorId="0" shapeId="0">
      <text>
        <r>
          <rPr>
            <b/>
            <sz val="9"/>
            <color indexed="81"/>
            <rFont val="Tahoma"/>
            <family val="2"/>
          </rPr>
          <t>Author:</t>
        </r>
        <r>
          <rPr>
            <sz val="9"/>
            <color indexed="81"/>
            <rFont val="Tahoma"/>
            <family val="2"/>
          </rPr>
          <t xml:space="preserve">
Indicando las condiciones de operación; por ej. "máximo continuo a 30000 ft de altitud y Mach 0,82" o "máximo en despegue en condiciones estáticas al nivel del mar"</t>
        </r>
      </text>
    </comment>
    <comment ref="B21" authorId="0" shapeId="0">
      <text>
        <r>
          <rPr>
            <b/>
            <sz val="9"/>
            <color indexed="81"/>
            <rFont val="Tahoma"/>
            <family val="2"/>
          </rPr>
          <t>Author:</t>
        </r>
        <r>
          <rPr>
            <sz val="9"/>
            <color indexed="81"/>
            <rFont val="Tahoma"/>
            <family val="2"/>
          </rPr>
          <t xml:space="preserve">
En el despegue con todos los motores encendidos.</t>
        </r>
      </text>
    </comment>
    <comment ref="E23" authorId="0" shapeId="0">
      <text>
        <r>
          <rPr>
            <b/>
            <sz val="9"/>
            <color indexed="81"/>
            <rFont val="Tahoma"/>
            <charset val="1"/>
          </rPr>
          <t>Author:</t>
        </r>
        <r>
          <rPr>
            <sz val="9"/>
            <color indexed="81"/>
            <rFont val="Tahoma"/>
            <charset val="1"/>
          </rPr>
          <t xml:space="preserve">
43000 from sea, 45000 from land
</t>
        </r>
      </text>
    </comment>
    <comment ref="B24" authorId="0" shapeId="0">
      <text>
        <r>
          <rPr>
            <b/>
            <sz val="9"/>
            <color indexed="81"/>
            <rFont val="Tahoma"/>
            <family val="2"/>
          </rPr>
          <t>Author:</t>
        </r>
        <r>
          <rPr>
            <sz val="9"/>
            <color indexed="81"/>
            <rFont val="Tahoma"/>
            <family val="2"/>
          </rPr>
          <t xml:space="preserve">
Mejor el peso vacío operativo OEW, pero de carecer de este dato, se puede dar otro peso vacío aclarando de cuál se trata.</t>
        </r>
      </text>
    </comment>
    <comment ref="E24" authorId="0" shapeId="0">
      <text>
        <r>
          <rPr>
            <b/>
            <sz val="9"/>
            <color indexed="81"/>
            <rFont val="Tahoma"/>
            <charset val="1"/>
          </rPr>
          <t>Author:</t>
        </r>
        <r>
          <rPr>
            <sz val="9"/>
            <color indexed="81"/>
            <rFont val="Tahoma"/>
            <charset val="1"/>
          </rPr>
          <t xml:space="preserve">
Weight empty, equipped: 25630
Manufacturer's empty weight: 23300</t>
        </r>
      </text>
    </comment>
    <comment ref="B27" authorId="0" shapeId="0">
      <text>
        <r>
          <rPr>
            <b/>
            <sz val="9"/>
            <color indexed="81"/>
            <rFont val="Tahoma"/>
            <family val="2"/>
          </rPr>
          <t>Author:</t>
        </r>
        <r>
          <rPr>
            <sz val="9"/>
            <color indexed="81"/>
            <rFont val="Tahoma"/>
            <family val="2"/>
          </rPr>
          <t xml:space="preserve">
Es un peso límite dado por la resistencia estructural del ala cuando no hay combustible en ella que contribuya a alliviar las cargas que soporta; un valor muy común de MZFW es la suma de MPL y OEW.</t>
        </r>
      </text>
    </comment>
    <comment ref="E35" authorId="0" shapeId="0">
      <text>
        <r>
          <rPr>
            <b/>
            <sz val="9"/>
            <color indexed="81"/>
            <rFont val="Tahoma"/>
            <charset val="1"/>
          </rPr>
          <t>Author:</t>
        </r>
        <r>
          <rPr>
            <sz val="9"/>
            <color indexed="81"/>
            <rFont val="Tahoma"/>
            <charset val="1"/>
          </rPr>
          <t xml:space="preserve">
Crew: 3 + navigator+ radio operator+ medic in main cabin.
20 seated surivors or 12 stretchers + 1 auxiliary seat + 2 observer's seats</t>
        </r>
      </text>
    </comment>
    <comment ref="B40" authorId="0" shapeId="0">
      <text>
        <r>
          <rPr>
            <b/>
            <sz val="9"/>
            <color indexed="81"/>
            <rFont val="Tahoma"/>
            <family val="2"/>
          </rPr>
          <t>Author:</t>
        </r>
        <r>
          <rPr>
            <sz val="9"/>
            <color indexed="81"/>
            <rFont val="Tahoma"/>
            <family val="2"/>
          </rPr>
          <t xml:space="preserve">
Identificando los diferentes comparimentos si son varios.</t>
        </r>
      </text>
    </comment>
    <comment ref="B41" authorId="0" shapeId="0">
      <text>
        <r>
          <rPr>
            <b/>
            <sz val="9"/>
            <color indexed="81"/>
            <rFont val="Tahoma"/>
            <family val="2"/>
          </rPr>
          <t>Author:</t>
        </r>
        <r>
          <rPr>
            <sz val="9"/>
            <color indexed="81"/>
            <rFont val="Tahoma"/>
            <family val="2"/>
          </rPr>
          <t xml:space="preserve">
En distintas configuraciones, p. ej. 100 plazas en configuración económica, o 20 en primera clase y 70 en turista, o 3-2 para una disposición transversal de 3 asientos, pasillo y 2 asientos.</t>
        </r>
      </text>
    </comment>
    <comment ref="B44" authorId="0" shapeId="0">
      <text>
        <r>
          <rPr>
            <b/>
            <sz val="9"/>
            <color indexed="81"/>
            <rFont val="Tahoma"/>
            <family val="2"/>
          </rPr>
          <t>Author:</t>
        </r>
        <r>
          <rPr>
            <sz val="9"/>
            <color indexed="81"/>
            <rFont val="Tahoma"/>
            <family val="2"/>
          </rPr>
          <t xml:space="preserve">
Distancia, medida según la línea de referencia del fuselaje, entre el punto más adelantado y el más atrasado del mismo; como línea de referencia se suele tomar una paralela al eje de la zona cilíndrica del fuselaje o, en ausencia de dicha zona, una línea que sea aproximadamente horizontal en vuelo de crucero.</t>
        </r>
      </text>
    </comment>
    <comment ref="B48" authorId="0" shapeId="0">
      <text>
        <r>
          <rPr>
            <b/>
            <sz val="9"/>
            <color indexed="81"/>
            <rFont val="Tahoma"/>
            <family val="2"/>
          </rPr>
          <t>Author:</t>
        </r>
        <r>
          <rPr>
            <sz val="9"/>
            <color indexed="81"/>
            <rFont val="Tahoma"/>
            <family val="2"/>
          </rPr>
          <t xml:space="preserve">
Dimensiones máximas en dirección horizontal y vertical, respectivamente, de la proyección del fuselaje sobre un plano perpendicular a su línea de referencia.</t>
        </r>
      </text>
    </comment>
    <comment ref="B49" authorId="0" shapeId="0">
      <text>
        <r>
          <rPr>
            <b/>
            <sz val="9"/>
            <color indexed="81"/>
            <rFont val="Tahoma"/>
            <family val="2"/>
          </rPr>
          <t>Author:</t>
        </r>
        <r>
          <rPr>
            <sz val="9"/>
            <color indexed="81"/>
            <rFont val="Tahoma"/>
            <family val="2"/>
          </rPr>
          <t xml:space="preserve">
El área de la anterior proyección.</t>
        </r>
      </text>
    </comment>
    <comment ref="B51" authorId="0" shapeId="0">
      <text>
        <r>
          <rPr>
            <b/>
            <sz val="9"/>
            <color indexed="81"/>
            <rFont val="Tahoma"/>
            <family val="2"/>
          </rPr>
          <t>Author:</t>
        </r>
        <r>
          <rPr>
            <sz val="9"/>
            <color indexed="81"/>
            <rFont val="Tahoma"/>
            <family val="2"/>
          </rPr>
          <t xml:space="preserve">
La esbeltez del fuselaje es la comparación de la longitud de fuselaje con el un parámetro característico de las dimensiones transversales --&gt; lambdaf=(lf/af)</t>
        </r>
      </text>
    </comment>
    <comment ref="B53" authorId="0" shapeId="0">
      <text>
        <r>
          <rPr>
            <b/>
            <sz val="9"/>
            <color indexed="81"/>
            <rFont val="Tahoma"/>
            <family val="2"/>
          </rPr>
          <t>Author:</t>
        </r>
        <r>
          <rPr>
            <sz val="9"/>
            <color indexed="81"/>
            <rFont val="Tahoma"/>
            <family val="2"/>
          </rPr>
          <t xml:space="preserve">
Alta, media, baja, etc.</t>
        </r>
      </text>
    </comment>
    <comment ref="B54" authorId="0" shapeId="0">
      <text>
        <r>
          <rPr>
            <b/>
            <sz val="9"/>
            <color indexed="81"/>
            <rFont val="Tahoma"/>
            <family val="2"/>
          </rPr>
          <t>Author:</t>
        </r>
        <r>
          <rPr>
            <sz val="9"/>
            <color indexed="81"/>
            <rFont val="Tahoma"/>
            <family val="2"/>
          </rPr>
          <t xml:space="preserve">
Definida como el cociente entre la distancia longitudinal del punto un cuarto de la cuerda media aerodinámica al morro del avión y la longitud del fuselaje.</t>
        </r>
      </text>
    </comment>
    <comment ref="B55" authorId="0" shapeId="0">
      <text>
        <r>
          <rPr>
            <b/>
            <sz val="9"/>
            <color indexed="81"/>
            <rFont val="Tahoma"/>
            <family val="2"/>
          </rPr>
          <t>Author:</t>
        </r>
        <r>
          <rPr>
            <sz val="9"/>
            <color indexed="81"/>
            <rFont val="Tahoma"/>
            <family val="2"/>
          </rPr>
          <t xml:space="preserve">
El área delimitada por la proyección sobre un plano horizontal del contorno del ala. La zona central del ala suele estar oculta ya sea por el fuselaje, ya sea por un carenado, por lo que para determinar completamente el contorno del ala es necesario prolongar los bordes de ataque y salida de la misma hasta el plano de simetría del avión; esta prolongación Se puede hacer de diversos modos, pero para homogeneizar las medidas correspondientes a los distintos aviones conviene utilizar un único modo, que será el siguiente: para los bordes de ataque y salida de cada semiala y una vez excluidos posibles carenados de la unión ala-fuselaje, se alargarán hasta el plano de simetría del avión la porción recta de cada borde más próxima al plano de simetría del avión.</t>
        </r>
      </text>
    </comment>
    <comment ref="B56" authorId="0" shapeId="0">
      <text>
        <r>
          <rPr>
            <b/>
            <sz val="9"/>
            <color indexed="81"/>
            <rFont val="Tahoma"/>
            <family val="2"/>
          </rPr>
          <t>Author:</t>
        </r>
        <r>
          <rPr>
            <sz val="9"/>
            <color indexed="81"/>
            <rFont val="Tahoma"/>
            <family val="2"/>
          </rPr>
          <t xml:space="preserve">
Distancia entre los extremos izquierdo y derecho del ala, excluyendo los winglets de haberlos, pero incluyendo carenados de punta de ala.</t>
        </r>
      </text>
    </comment>
    <comment ref="B59" authorId="0" shapeId="0">
      <text>
        <r>
          <rPr>
            <b/>
            <sz val="9"/>
            <color indexed="81"/>
            <rFont val="Tahoma"/>
            <family val="2"/>
          </rPr>
          <t>Author:</t>
        </r>
        <r>
          <rPr>
            <sz val="9"/>
            <color indexed="81"/>
            <rFont val="Tahoma"/>
            <family val="2"/>
          </rPr>
          <t xml:space="preserve">
Cociente de Sw dividido entre b.</t>
        </r>
      </text>
    </comment>
    <comment ref="B60" authorId="0" shapeId="0">
      <text>
        <r>
          <rPr>
            <b/>
            <sz val="9"/>
            <color indexed="81"/>
            <rFont val="Tahoma"/>
            <family val="2"/>
          </rPr>
          <t>Author:</t>
        </r>
        <r>
          <rPr>
            <sz val="9"/>
            <color indexed="81"/>
            <rFont val="Tahoma"/>
            <family val="2"/>
          </rPr>
          <t xml:space="preserve">
Cociente de la integral a lo largo de la envergadura de los cuadrados de las cuerdas dividida entre Sw .</t>
        </r>
      </text>
    </comment>
    <comment ref="B61" authorId="0" shapeId="0">
      <text>
        <r>
          <rPr>
            <b/>
            <sz val="9"/>
            <color indexed="81"/>
            <rFont val="Tahoma"/>
            <family val="2"/>
          </rPr>
          <t>Author:</t>
        </r>
        <r>
          <rPr>
            <sz val="9"/>
            <color indexed="81"/>
            <rFont val="Tahoma"/>
            <family val="2"/>
          </rPr>
          <t xml:space="preserve">
Cociente de la integral a lo largo de la envergadura del producto de la cuerda por la distancia longitudinal al origen de ejes (p.ej. el morro del avión) del punto un cuarto de la cuerda dividida entre Sw. </t>
        </r>
      </text>
    </comment>
    <comment ref="B62" authorId="0" shapeId="0">
      <text>
        <r>
          <rPr>
            <b/>
            <sz val="9"/>
            <color indexed="81"/>
            <rFont val="Tahoma"/>
            <family val="2"/>
          </rPr>
          <t>Author:</t>
        </r>
        <r>
          <rPr>
            <sz val="9"/>
            <color indexed="81"/>
            <rFont val="Tahoma"/>
            <family val="2"/>
          </rPr>
          <t xml:space="preserve">
Cociente de b dividido entre CMG.</t>
        </r>
      </text>
    </comment>
    <comment ref="B63" authorId="0" shapeId="0">
      <text>
        <r>
          <rPr>
            <b/>
            <sz val="9"/>
            <color indexed="81"/>
            <rFont val="Tahoma"/>
            <family val="2"/>
          </rPr>
          <t>Author:</t>
        </r>
        <r>
          <rPr>
            <sz val="9"/>
            <color indexed="81"/>
            <rFont val="Tahoma"/>
            <family val="2"/>
          </rPr>
          <t xml:space="preserve">
Cociente de ct dividido entre cr </t>
        </r>
      </text>
    </comment>
    <comment ref="B64" authorId="0" shapeId="0">
      <text>
        <r>
          <rPr>
            <b/>
            <sz val="9"/>
            <color indexed="81"/>
            <rFont val="Tahoma"/>
            <family val="2"/>
          </rPr>
          <t>Author:</t>
        </r>
        <r>
          <rPr>
            <sz val="9"/>
            <color indexed="81"/>
            <rFont val="Tahoma"/>
            <family val="2"/>
          </rPr>
          <t xml:space="preserve">
Ángulo que forma la proyección sobre un plano horizontal de la línea de puntos un cuarto del ala con un plano perpendicular al eje longitudinal del avión; si la línea de puntos un cuarto es quebrada se deben dar los distintos ángulos, identificándolos como interior, exterior, medio, etc.</t>
        </r>
      </text>
    </comment>
    <comment ref="B65" authorId="0" shapeId="0">
      <text>
        <r>
          <rPr>
            <b/>
            <sz val="9"/>
            <color indexed="81"/>
            <rFont val="Tahoma"/>
            <family val="2"/>
          </rPr>
          <t>Author:</t>
        </r>
        <r>
          <rPr>
            <sz val="9"/>
            <color indexed="81"/>
            <rFont val="Tahoma"/>
            <family val="2"/>
          </rPr>
          <t xml:space="preserve">
Ángulo que forma la proyección de la línea de puntos un cuarto sobre un plano perpendicular al eje longitudinal del del avión con un plano horizontal.</t>
        </r>
      </text>
    </comment>
    <comment ref="B66" authorId="0" shapeId="0">
      <text>
        <r>
          <rPr>
            <b/>
            <sz val="9"/>
            <color indexed="81"/>
            <rFont val="Tahoma"/>
            <family val="2"/>
          </rPr>
          <t>Author:</t>
        </r>
        <r>
          <rPr>
            <sz val="9"/>
            <color indexed="81"/>
            <rFont val="Tahoma"/>
            <family val="2"/>
          </rPr>
          <t xml:space="preserve">
Tipo y, en su caso, denominación, p.ej., NACA 64-410.</t>
        </r>
      </text>
    </comment>
    <comment ref="A70" authorId="0" shapeId="0">
      <text>
        <r>
          <rPr>
            <b/>
            <sz val="9"/>
            <color indexed="81"/>
            <rFont val="Tahoma"/>
            <family val="2"/>
          </rPr>
          <t>Author:</t>
        </r>
        <r>
          <rPr>
            <sz val="9"/>
            <color indexed="81"/>
            <rFont val="Tahoma"/>
            <family val="2"/>
          </rPr>
          <t xml:space="preserve">
Para poder identificar el elemento del que se trata, se modificará el subíndice f convenientemente; así, p. ej., si hay flaps interiores y exteriores, se usarán los subíndices fi y fe, si hay slats de borde de ataque, el subíndice s, para flaps Krueger, el k, etc.</t>
        </r>
      </text>
    </comment>
    <comment ref="B70" authorId="0" shapeId="0">
      <text>
        <r>
          <rPr>
            <b/>
            <sz val="9"/>
            <color indexed="81"/>
            <rFont val="Tahoma"/>
            <family val="2"/>
          </rPr>
          <t>Author:</t>
        </r>
        <r>
          <rPr>
            <sz val="9"/>
            <color indexed="81"/>
            <rFont val="Tahoma"/>
            <family val="2"/>
          </rPr>
          <t xml:space="preserve">
Flap simple, Fowler, doble ranurado, slat, Krueger, etc</t>
        </r>
      </text>
    </comment>
    <comment ref="A77" authorId="0" shapeId="0">
      <text>
        <r>
          <rPr>
            <b/>
            <sz val="9"/>
            <color indexed="81"/>
            <rFont val="Tahoma"/>
            <family val="2"/>
          </rPr>
          <t>Author:</t>
        </r>
        <r>
          <rPr>
            <sz val="9"/>
            <color indexed="81"/>
            <rFont val="Tahoma"/>
            <family val="2"/>
          </rPr>
          <t xml:space="preserve">
Para poder identificar el elemento del que se trata, se modificará el subíndice a convenientemente; así, p. ej., si hay alerones interiores y exteriores, se usarán los subíndices ai y ae; para los spoilers, el subíndice s, etc.</t>
        </r>
      </text>
    </comment>
    <comment ref="B84" authorId="0" shapeId="0">
      <text>
        <r>
          <rPr>
            <b/>
            <sz val="9"/>
            <color indexed="81"/>
            <rFont val="Tahoma"/>
            <family val="2"/>
          </rPr>
          <t>Author:</t>
        </r>
        <r>
          <rPr>
            <sz val="9"/>
            <color indexed="81"/>
            <rFont val="Tahoma"/>
            <family val="2"/>
          </rPr>
          <t xml:space="preserve">
Con palabras o, mejor, con un esquema.</t>
        </r>
      </text>
    </comment>
    <comment ref="B85" authorId="0" shapeId="0">
      <text>
        <r>
          <rPr>
            <b/>
            <sz val="9"/>
            <color indexed="81"/>
            <rFont val="Tahoma"/>
            <family val="2"/>
          </rPr>
          <t>Author:</t>
        </r>
        <r>
          <rPr>
            <sz val="9"/>
            <color indexed="81"/>
            <rFont val="Tahoma"/>
            <family val="2"/>
          </rPr>
          <t xml:space="preserve">
Distancia longitudinal del punto un cuarto de la cuerda media aerodinámica del ala al punto un cuarto de la cuerda media geométrica del estabilizador.</t>
        </r>
      </text>
    </comment>
    <comment ref="B103" authorId="0" shapeId="0">
      <text>
        <r>
          <rPr>
            <b/>
            <sz val="9"/>
            <color indexed="81"/>
            <rFont val="Tahoma"/>
            <family val="2"/>
          </rPr>
          <t>Author:</t>
        </r>
        <r>
          <rPr>
            <sz val="9"/>
            <color indexed="81"/>
            <rFont val="Tahoma"/>
            <family val="2"/>
          </rPr>
          <t xml:space="preserve">
El doble de la distancia entre dos planos paralelos al de simetría del avión que pasen por los extremos interior y exterior de la porción del timón situada a un lado de este último plano.</t>
        </r>
      </text>
    </comment>
    <comment ref="B105" authorId="0" shapeId="0">
      <text>
        <r>
          <rPr>
            <b/>
            <sz val="9"/>
            <color indexed="81"/>
            <rFont val="Tahoma"/>
            <family val="2"/>
          </rPr>
          <t>Author:</t>
        </r>
        <r>
          <rPr>
            <sz val="9"/>
            <color indexed="81"/>
            <rFont val="Tahoma"/>
            <family val="2"/>
          </rPr>
          <t xml:space="preserve">
Cociente de la cuerda del timón dividida entre la cuerda del estabilizador, medidas ambas en el punto medio del timón (punto que equidista de los extremos interior y exterior del timón).</t>
        </r>
      </text>
    </comment>
    <comment ref="B108" authorId="0" shapeId="0">
      <text>
        <r>
          <rPr>
            <b/>
            <sz val="9"/>
            <color indexed="81"/>
            <rFont val="Tahoma"/>
            <family val="2"/>
          </rPr>
          <t>Author:</t>
        </r>
        <r>
          <rPr>
            <sz val="9"/>
            <color indexed="81"/>
            <rFont val="Tahoma"/>
            <family val="2"/>
          </rPr>
          <t xml:space="preserve">
Distancia longitudinal del punto un cuarto de la cuerda media aerodinámica del ala al punto un cuarto de la cuerda media geométrica del estabilizador.</t>
        </r>
      </text>
    </comment>
    <comment ref="B109" authorId="0" shapeId="0">
      <text>
        <r>
          <rPr>
            <b/>
            <sz val="9"/>
            <color indexed="81"/>
            <rFont val="Tahoma"/>
            <family val="2"/>
          </rPr>
          <t>Author:</t>
        </r>
        <r>
          <rPr>
            <sz val="9"/>
            <color indexed="81"/>
            <rFont val="Tahoma"/>
            <family val="2"/>
          </rPr>
          <t xml:space="preserve">
La mitad de la del ala correspondiente.</t>
        </r>
      </text>
    </comment>
    <comment ref="B111" authorId="0" shapeId="0">
      <text>
        <r>
          <rPr>
            <b/>
            <sz val="9"/>
            <color indexed="81"/>
            <rFont val="Tahoma"/>
            <family val="2"/>
          </rPr>
          <t>Author:</t>
        </r>
        <r>
          <rPr>
            <sz val="9"/>
            <color indexed="81"/>
            <rFont val="Tahoma"/>
            <family val="2"/>
          </rPr>
          <t xml:space="preserve">
La mitad de la del ala correspondiente.</t>
        </r>
      </text>
    </comment>
    <comment ref="B115" authorId="0" shapeId="0">
      <text>
        <r>
          <rPr>
            <b/>
            <sz val="9"/>
            <color indexed="81"/>
            <rFont val="Tahoma"/>
            <family val="2"/>
          </rPr>
          <t>Author:</t>
        </r>
        <r>
          <rPr>
            <sz val="9"/>
            <color indexed="81"/>
            <rFont val="Tahoma"/>
            <family val="2"/>
          </rPr>
          <t xml:space="preserve">
Cociente de Sv dividido entre bv .</t>
        </r>
      </text>
    </comment>
    <comment ref="B118" authorId="0" shapeId="0">
      <text>
        <r>
          <rPr>
            <b/>
            <sz val="9"/>
            <color indexed="81"/>
            <rFont val="Tahoma"/>
            <family val="2"/>
          </rPr>
          <t>Author:</t>
        </r>
        <r>
          <rPr>
            <sz val="9"/>
            <color indexed="81"/>
            <rFont val="Tahoma"/>
            <family val="2"/>
          </rPr>
          <t xml:space="preserve">
Definido como el cociente 2bv /CMGv, para que sea el del ala correspondiente.</t>
        </r>
      </text>
    </comment>
    <comment ref="B124" authorId="0" shapeId="0">
      <text>
        <r>
          <rPr>
            <b/>
            <sz val="9"/>
            <color indexed="81"/>
            <rFont val="Tahoma"/>
            <family val="2"/>
          </rPr>
          <t>Author:</t>
        </r>
        <r>
          <rPr>
            <sz val="9"/>
            <color indexed="81"/>
            <rFont val="Tahoma"/>
            <family val="2"/>
          </rPr>
          <t xml:space="preserve">
Obsérvese que se usa b en lugar de CMA.</t>
        </r>
      </text>
    </comment>
    <comment ref="B126" authorId="0" shapeId="0">
      <text>
        <r>
          <rPr>
            <b/>
            <sz val="9"/>
            <color indexed="81"/>
            <rFont val="Tahoma"/>
            <family val="2"/>
          </rPr>
          <t>Author:</t>
        </r>
        <r>
          <rPr>
            <sz val="9"/>
            <color indexed="81"/>
            <rFont val="Tahoma"/>
            <family val="2"/>
          </rPr>
          <t xml:space="preserve">
La distancia vertical entre los extremos inferior y superior del timón.</t>
        </r>
      </text>
    </comment>
    <comment ref="B128" authorId="0" shapeId="0">
      <text>
        <r>
          <rPr>
            <b/>
            <sz val="9"/>
            <color indexed="81"/>
            <rFont val="Tahoma"/>
            <family val="2"/>
          </rPr>
          <t>Author:</t>
        </r>
        <r>
          <rPr>
            <sz val="9"/>
            <color indexed="81"/>
            <rFont val="Tahoma"/>
            <family val="2"/>
          </rPr>
          <t xml:space="preserve">
Cociente de la cuerda del timón dividida entre la cuerda del estabilizador, medidas ambas a la altura del punto medio del timón.</t>
        </r>
      </text>
    </comment>
    <comment ref="A130" authorId="0" shapeId="0">
      <text>
        <r>
          <rPr>
            <b/>
            <sz val="9"/>
            <color indexed="81"/>
            <rFont val="Tahoma"/>
            <family val="2"/>
          </rPr>
          <t>Author:</t>
        </r>
        <r>
          <rPr>
            <sz val="9"/>
            <color indexed="81"/>
            <rFont val="Tahoma"/>
            <family val="2"/>
          </rPr>
          <t xml:space="preserve">
Para el tren auxiliar se debe sustituir el subíndice p de principal por el subíndice a de auxiliar.</t>
        </r>
      </text>
    </comment>
    <comment ref="B130" authorId="0" shapeId="0">
      <text>
        <r>
          <rPr>
            <b/>
            <sz val="9"/>
            <color indexed="81"/>
            <rFont val="Tahoma"/>
            <family val="2"/>
          </rPr>
          <t>Author:</t>
        </r>
        <r>
          <rPr>
            <sz val="9"/>
            <color indexed="81"/>
            <rFont val="Tahoma"/>
            <family val="2"/>
          </rPr>
          <t xml:space="preserve">
Triciclo, retráctil, con rueda de cola, etc.</t>
        </r>
      </text>
    </comment>
    <comment ref="B131" authorId="0" shapeId="0">
      <text>
        <r>
          <rPr>
            <b/>
            <sz val="9"/>
            <color indexed="81"/>
            <rFont val="Tahoma"/>
            <family val="2"/>
          </rPr>
          <t>Author:</t>
        </r>
        <r>
          <rPr>
            <sz val="9"/>
            <color indexed="81"/>
            <rFont val="Tahoma"/>
            <family val="2"/>
          </rPr>
          <t xml:space="preserve">
Distancia entre el centro de las huellas de los trenes principales; si estos son más de dos, se tomarán los más alejados del plano de simetría del avión.</t>
        </r>
      </text>
    </comment>
    <comment ref="B132" authorId="0" shapeId="0">
      <text>
        <r>
          <rPr>
            <b/>
            <sz val="9"/>
            <color indexed="81"/>
            <rFont val="Tahoma"/>
            <family val="2"/>
          </rPr>
          <t>Author:</t>
        </r>
        <r>
          <rPr>
            <sz val="9"/>
            <color indexed="81"/>
            <rFont val="Tahoma"/>
            <family val="2"/>
          </rPr>
          <t xml:space="preserve">
Distancia longitudinal entre el centro de la huella del tren auxiliar y los centros de las huellas de los trenes principales (si son más de dos se toman los más alejados longitudinalmente del tren auxiliar).</t>
        </r>
      </text>
    </comment>
    <comment ref="B142" authorId="0" shapeId="0">
      <text>
        <r>
          <rPr>
            <b/>
            <sz val="9"/>
            <color indexed="81"/>
            <rFont val="Tahoma"/>
            <family val="2"/>
          </rPr>
          <t>Author:</t>
        </r>
        <r>
          <rPr>
            <sz val="9"/>
            <color indexed="81"/>
            <rFont val="Tahoma"/>
            <family val="2"/>
          </rPr>
          <t xml:space="preserve">
Indicando condiciones como régimen de crucero, altitud, etc.</t>
        </r>
      </text>
    </comment>
    <comment ref="B143" authorId="0" shapeId="0">
      <text>
        <r>
          <rPr>
            <b/>
            <sz val="9"/>
            <color indexed="81"/>
            <rFont val="Tahoma"/>
            <family val="2"/>
          </rPr>
          <t>Author:</t>
        </r>
        <r>
          <rPr>
            <sz val="9"/>
            <color indexed="81"/>
            <rFont val="Tahoma"/>
            <family val="2"/>
          </rPr>
          <t xml:space="preserve">
En configuraciones limpia, de despegue o aterrizaje, indicando peso y altitud, si son conocidos.</t>
        </r>
      </text>
    </comment>
    <comment ref="B144" authorId="0" shapeId="0">
      <text>
        <r>
          <rPr>
            <b/>
            <sz val="9"/>
            <color indexed="81"/>
            <rFont val="Tahoma"/>
            <family val="2"/>
          </rPr>
          <t>Author:</t>
        </r>
        <r>
          <rPr>
            <sz val="9"/>
            <color indexed="81"/>
            <rFont val="Tahoma"/>
            <family val="2"/>
          </rPr>
          <t xml:space="preserve">
Velocidad de seguridad en el despegue.</t>
        </r>
      </text>
    </comment>
    <comment ref="B145" authorId="0" shapeId="0">
      <text>
        <r>
          <rPr>
            <b/>
            <sz val="9"/>
            <color indexed="81"/>
            <rFont val="Tahoma"/>
            <family val="2"/>
          </rPr>
          <t>Author:</t>
        </r>
        <r>
          <rPr>
            <sz val="9"/>
            <color indexed="81"/>
            <rFont val="Tahoma"/>
            <family val="2"/>
          </rPr>
          <t xml:space="preserve">
Velocidad de aproximación final.</t>
        </r>
      </text>
    </comment>
    <comment ref="E146" authorId="0" shapeId="0">
      <text>
        <r>
          <rPr>
            <b/>
            <sz val="9"/>
            <color indexed="81"/>
            <rFont val="Tahoma"/>
            <charset val="1"/>
          </rPr>
          <t>Author:</t>
        </r>
        <r>
          <rPr>
            <sz val="9"/>
            <color indexed="81"/>
            <rFont val="Tahoma"/>
            <charset val="1"/>
          </rPr>
          <t xml:space="preserve">
max rate of climb
</t>
        </r>
      </text>
    </comment>
    <comment ref="B150" authorId="0" shapeId="0">
      <text>
        <r>
          <rPr>
            <b/>
            <sz val="9"/>
            <color indexed="81"/>
            <rFont val="Tahoma"/>
            <family val="2"/>
          </rPr>
          <t>Author:</t>
        </r>
        <r>
          <rPr>
            <sz val="9"/>
            <color indexed="81"/>
            <rFont val="Tahoma"/>
            <family val="2"/>
          </rPr>
          <t xml:space="preserve">
Especificando condiciones como peso, altitud, etc.</t>
        </r>
      </text>
    </comment>
    <comment ref="B151" authorId="0" shapeId="0">
      <text>
        <r>
          <rPr>
            <b/>
            <sz val="9"/>
            <color indexed="81"/>
            <rFont val="Tahoma"/>
            <family val="2"/>
          </rPr>
          <t>Author:</t>
        </r>
        <r>
          <rPr>
            <sz val="9"/>
            <color indexed="81"/>
            <rFont val="Tahoma"/>
            <family val="2"/>
          </rPr>
          <t xml:space="preserve">
Especificando condiciones como peso, altitud, etc.</t>
        </r>
      </text>
    </comment>
  </commentList>
</comments>
</file>

<file path=xl/sharedStrings.xml><?xml version="1.0" encoding="utf-8"?>
<sst xmlns="http://schemas.openxmlformats.org/spreadsheetml/2006/main" count="1080" uniqueCount="380">
  <si>
    <t>Nombre</t>
  </si>
  <si>
    <t>Fabricante</t>
  </si>
  <si>
    <t>Fecha Primer Vuelo</t>
  </si>
  <si>
    <t>Altura máxima</t>
  </si>
  <si>
    <t>Longitud máxima</t>
  </si>
  <si>
    <t>Envergadura máxima</t>
  </si>
  <si>
    <t>Nº de Motores</t>
  </si>
  <si>
    <t xml:space="preserve">Posición </t>
  </si>
  <si>
    <t>Tipo de Motor</t>
  </si>
  <si>
    <t>Modelo</t>
  </si>
  <si>
    <t>Peso de un motor</t>
  </si>
  <si>
    <t>Posición Vertical</t>
  </si>
  <si>
    <t>Posición Longitudinal</t>
  </si>
  <si>
    <t>Cuerda Media Geométrica</t>
  </si>
  <si>
    <t>Cuerda Media Aerodinámica</t>
  </si>
  <si>
    <t>Parámetro de Estrechamiento</t>
  </si>
  <si>
    <t>Flecha línea puntos 1/4</t>
  </si>
  <si>
    <t>Diedro</t>
  </si>
  <si>
    <t>Perfiles Aerodinámicos</t>
  </si>
  <si>
    <t>Tipo</t>
  </si>
  <si>
    <t>V2</t>
  </si>
  <si>
    <t>V3</t>
  </si>
  <si>
    <t>Condiciones de Crucero</t>
  </si>
  <si>
    <t>Distancia Despegue</t>
  </si>
  <si>
    <t>Distancia Aterrizaje</t>
  </si>
  <si>
    <t>ACTUACIONES</t>
  </si>
  <si>
    <t>DATOS GENERALES DEL AVIÓN</t>
  </si>
  <si>
    <t>GRUPO MOTOPROPULSOR</t>
  </si>
  <si>
    <t>PESOS</t>
  </si>
  <si>
    <t>FUSELAJE</t>
  </si>
  <si>
    <t>ALA</t>
  </si>
  <si>
    <t>DISPOSITIVOS HIPERSUSTENTADORES</t>
  </si>
  <si>
    <t>ALERONES Y SPOILERS</t>
  </si>
  <si>
    <t>TREN DE ATERRIZAJE</t>
  </si>
  <si>
    <t>[-]</t>
  </si>
  <si>
    <r>
      <t>[h</t>
    </r>
    <r>
      <rPr>
        <vertAlign val="subscript"/>
        <sz val="11"/>
        <color theme="1"/>
        <rFont val="Calibri"/>
        <family val="2"/>
        <scheme val="minor"/>
      </rPr>
      <t>max</t>
    </r>
    <r>
      <rPr>
        <sz val="11"/>
        <color theme="1"/>
        <rFont val="Calibri"/>
        <family val="2"/>
        <scheme val="minor"/>
      </rPr>
      <t>]</t>
    </r>
  </si>
  <si>
    <r>
      <t>[l</t>
    </r>
    <r>
      <rPr>
        <vertAlign val="subscript"/>
        <sz val="11"/>
        <color theme="1"/>
        <rFont val="Calibri"/>
        <family val="2"/>
        <scheme val="minor"/>
      </rPr>
      <t>max</t>
    </r>
    <r>
      <rPr>
        <sz val="11"/>
        <color theme="1"/>
        <rFont val="Calibri"/>
        <family val="2"/>
        <scheme val="minor"/>
      </rPr>
      <t>]</t>
    </r>
  </si>
  <si>
    <r>
      <t>[b</t>
    </r>
    <r>
      <rPr>
        <vertAlign val="subscript"/>
        <sz val="11"/>
        <color theme="1"/>
        <rFont val="Calibri"/>
        <family val="2"/>
        <scheme val="minor"/>
      </rPr>
      <t>max</t>
    </r>
    <r>
      <rPr>
        <sz val="11"/>
        <color theme="1"/>
        <rFont val="Calibri"/>
        <family val="2"/>
        <scheme val="minor"/>
      </rPr>
      <t>]</t>
    </r>
  </si>
  <si>
    <t>Dassault Aviation</t>
  </si>
  <si>
    <r>
      <t>[W</t>
    </r>
    <r>
      <rPr>
        <vertAlign val="subscript"/>
        <sz val="11"/>
        <color theme="1"/>
        <rFont val="Calibri"/>
        <family val="2"/>
        <scheme val="minor"/>
      </rPr>
      <t>eng</t>
    </r>
    <r>
      <rPr>
        <sz val="11"/>
        <color theme="1"/>
        <rFont val="Calibri"/>
        <family val="2"/>
        <scheme val="minor"/>
      </rPr>
      <t>]</t>
    </r>
  </si>
  <si>
    <r>
      <t>[l</t>
    </r>
    <r>
      <rPr>
        <vertAlign val="subscript"/>
        <sz val="11"/>
        <color theme="1"/>
        <rFont val="Calibri"/>
        <family val="2"/>
        <scheme val="minor"/>
      </rPr>
      <t>f</t>
    </r>
    <r>
      <rPr>
        <sz val="11"/>
        <color theme="1"/>
        <rFont val="Calibri"/>
        <family val="2"/>
        <scheme val="minor"/>
      </rPr>
      <t>]</t>
    </r>
  </si>
  <si>
    <t>Longitud fuselaje</t>
  </si>
  <si>
    <t>Anchura fuselaje</t>
  </si>
  <si>
    <r>
      <t>[b</t>
    </r>
    <r>
      <rPr>
        <vertAlign val="subscript"/>
        <sz val="11"/>
        <color theme="1"/>
        <rFont val="Calibri"/>
        <family val="2"/>
        <scheme val="minor"/>
      </rPr>
      <t>f</t>
    </r>
    <r>
      <rPr>
        <sz val="11"/>
        <color theme="1"/>
        <rFont val="Calibri"/>
        <family val="2"/>
        <scheme val="minor"/>
      </rPr>
      <t>]</t>
    </r>
  </si>
  <si>
    <t>Altura fuselaje</t>
  </si>
  <si>
    <r>
      <t>[h</t>
    </r>
    <r>
      <rPr>
        <vertAlign val="subscript"/>
        <sz val="11"/>
        <color theme="1"/>
        <rFont val="Calibri"/>
        <family val="2"/>
        <scheme val="minor"/>
      </rPr>
      <t>f</t>
    </r>
    <r>
      <rPr>
        <sz val="11"/>
        <color theme="1"/>
        <rFont val="Calibri"/>
        <family val="2"/>
        <scheme val="minor"/>
      </rPr>
      <t>]</t>
    </r>
  </si>
  <si>
    <t>Área frontal máxima</t>
  </si>
  <si>
    <r>
      <t>[S</t>
    </r>
    <r>
      <rPr>
        <vertAlign val="subscript"/>
        <sz val="11"/>
        <color theme="1"/>
        <rFont val="Calibri"/>
        <family val="2"/>
        <scheme val="minor"/>
      </rPr>
      <t>ff</t>
    </r>
    <r>
      <rPr>
        <sz val="11"/>
        <color theme="1"/>
        <rFont val="Calibri"/>
        <family val="2"/>
        <scheme val="minor"/>
      </rPr>
      <t>]</t>
    </r>
  </si>
  <si>
    <r>
      <t>[d</t>
    </r>
    <r>
      <rPr>
        <vertAlign val="subscript"/>
        <sz val="11"/>
        <color theme="1"/>
        <rFont val="Calibri"/>
        <family val="2"/>
        <scheme val="minor"/>
      </rPr>
      <t>min</t>
    </r>
    <r>
      <rPr>
        <sz val="11"/>
        <color theme="1"/>
        <rFont val="Calibri"/>
        <family val="2"/>
        <scheme val="minor"/>
      </rPr>
      <t>]</t>
    </r>
  </si>
  <si>
    <r>
      <t>[l</t>
    </r>
    <r>
      <rPr>
        <vertAlign val="subscript"/>
        <sz val="11"/>
        <color theme="1"/>
        <rFont val="Calibri"/>
        <family val="2"/>
        <scheme val="minor"/>
      </rPr>
      <t>f</t>
    </r>
    <r>
      <rPr>
        <sz val="11"/>
        <color theme="1"/>
        <rFont val="Calibri"/>
        <family val="2"/>
        <scheme val="minor"/>
      </rPr>
      <t>/b]</t>
    </r>
  </si>
  <si>
    <r>
      <t>[l</t>
    </r>
    <r>
      <rPr>
        <vertAlign val="subscript"/>
        <sz val="11"/>
        <color theme="1"/>
        <rFont val="Calibri"/>
        <family val="2"/>
        <scheme val="minor"/>
      </rPr>
      <t>f</t>
    </r>
    <r>
      <rPr>
        <sz val="11"/>
        <color theme="1"/>
        <rFont val="Calibri"/>
        <family val="2"/>
        <scheme val="minor"/>
      </rPr>
      <t>/l</t>
    </r>
    <r>
      <rPr>
        <vertAlign val="subscript"/>
        <sz val="11"/>
        <color theme="1"/>
        <rFont val="Calibri"/>
        <family val="2"/>
        <scheme val="minor"/>
      </rPr>
      <t>max</t>
    </r>
    <r>
      <rPr>
        <sz val="11"/>
        <color theme="1"/>
        <rFont val="Calibri"/>
        <family val="2"/>
        <scheme val="minor"/>
      </rPr>
      <t>]</t>
    </r>
  </si>
  <si>
    <t>Distancia Mínima del fuselaje al Suelo</t>
  </si>
  <si>
    <r>
      <t>[N</t>
    </r>
    <r>
      <rPr>
        <vertAlign val="subscript"/>
        <sz val="11"/>
        <color theme="1"/>
        <rFont val="Calibri"/>
        <family val="2"/>
        <scheme val="minor"/>
      </rPr>
      <t>eng</t>
    </r>
    <r>
      <rPr>
        <sz val="11"/>
        <color theme="1"/>
        <rFont val="Calibri"/>
        <family val="2"/>
        <scheme val="minor"/>
      </rPr>
      <t>]</t>
    </r>
  </si>
  <si>
    <t>[MTOW]</t>
  </si>
  <si>
    <t>Peso Máximo al Despegue</t>
  </si>
  <si>
    <t>Peso Operativo en Vacío</t>
  </si>
  <si>
    <t>[OEW]</t>
  </si>
  <si>
    <t>[MPL]</t>
  </si>
  <si>
    <t>[OEW/MTOW]</t>
  </si>
  <si>
    <t>[MFW]</t>
  </si>
  <si>
    <t>Peso Máximo del Combustible</t>
  </si>
  <si>
    <t>Carga de Pago Máxima</t>
  </si>
  <si>
    <t>Relación OEW/MTOW</t>
  </si>
  <si>
    <r>
      <t>[S</t>
    </r>
    <r>
      <rPr>
        <vertAlign val="subscript"/>
        <sz val="11"/>
        <color theme="1"/>
        <rFont val="Calibri"/>
        <family val="2"/>
        <scheme val="minor"/>
      </rPr>
      <t>w</t>
    </r>
    <r>
      <rPr>
        <sz val="11"/>
        <color theme="1"/>
        <rFont val="Calibri"/>
        <family val="2"/>
        <scheme val="minor"/>
      </rPr>
      <t>]</t>
    </r>
  </si>
  <si>
    <t>[b]</t>
  </si>
  <si>
    <t>Cuerda en la punta</t>
  </si>
  <si>
    <r>
      <t>[c</t>
    </r>
    <r>
      <rPr>
        <vertAlign val="subscript"/>
        <sz val="11"/>
        <color theme="1"/>
        <rFont val="Calibri"/>
        <family val="2"/>
        <scheme val="minor"/>
      </rPr>
      <t>t</t>
    </r>
    <r>
      <rPr>
        <sz val="11"/>
        <color theme="1"/>
        <rFont val="Calibri"/>
        <family val="2"/>
        <scheme val="minor"/>
      </rPr>
      <t>]</t>
    </r>
  </si>
  <si>
    <t>Cuerda en la raíz</t>
  </si>
  <si>
    <r>
      <t>[c</t>
    </r>
    <r>
      <rPr>
        <vertAlign val="subscript"/>
        <sz val="11"/>
        <color theme="1"/>
        <rFont val="Calibri"/>
        <family val="2"/>
        <scheme val="minor"/>
      </rPr>
      <t>r</t>
    </r>
    <r>
      <rPr>
        <sz val="11"/>
        <color theme="1"/>
        <rFont val="Calibri"/>
        <family val="2"/>
        <scheme val="minor"/>
      </rPr>
      <t>]</t>
    </r>
  </si>
  <si>
    <t>[CMG]</t>
  </si>
  <si>
    <t>[CMA]</t>
  </si>
  <si>
    <t>Alargamiento</t>
  </si>
  <si>
    <r>
      <t>[</t>
    </r>
    <r>
      <rPr>
        <sz val="11"/>
        <color theme="1"/>
        <rFont val="Symbol"/>
        <family val="1"/>
        <charset val="2"/>
      </rPr>
      <t>l</t>
    </r>
    <r>
      <rPr>
        <sz val="11"/>
        <color theme="1"/>
        <rFont val="Calibri"/>
        <family val="2"/>
        <scheme val="minor"/>
      </rPr>
      <t>]</t>
    </r>
  </si>
  <si>
    <r>
      <t>[</t>
    </r>
    <r>
      <rPr>
        <sz val="11"/>
        <color theme="1"/>
        <rFont val="Symbol"/>
        <family val="1"/>
        <charset val="2"/>
      </rPr>
      <t>L</t>
    </r>
    <r>
      <rPr>
        <vertAlign val="subscript"/>
        <sz val="11"/>
        <color theme="1"/>
        <rFont val="Symbol"/>
        <family val="1"/>
        <charset val="2"/>
      </rPr>
      <t>1/4</t>
    </r>
    <r>
      <rPr>
        <sz val="11"/>
        <color theme="1"/>
        <rFont val="Calibri"/>
        <family val="2"/>
        <scheme val="minor"/>
      </rPr>
      <t>]</t>
    </r>
  </si>
  <si>
    <r>
      <t>[</t>
    </r>
    <r>
      <rPr>
        <sz val="11"/>
        <color theme="1"/>
        <rFont val="Symbol"/>
        <family val="1"/>
        <charset val="2"/>
      </rPr>
      <t>L</t>
    </r>
    <r>
      <rPr>
        <sz val="11"/>
        <color theme="1"/>
        <rFont val="Calibri"/>
        <family val="2"/>
        <scheme val="minor"/>
      </rPr>
      <t>]</t>
    </r>
  </si>
  <si>
    <t>Posicion Longitudinal del punto un cuarto de CMA</t>
  </si>
  <si>
    <r>
      <t>[CMA</t>
    </r>
    <r>
      <rPr>
        <vertAlign val="subscript"/>
        <sz val="11"/>
        <color theme="1"/>
        <rFont val="Calibri"/>
        <family val="2"/>
        <scheme val="minor"/>
      </rPr>
      <t>1/4</t>
    </r>
    <r>
      <rPr>
        <sz val="11"/>
        <color theme="1"/>
        <rFont val="Calibri"/>
        <family val="2"/>
        <scheme val="minor"/>
      </rPr>
      <t>]</t>
    </r>
  </si>
  <si>
    <r>
      <t>[</t>
    </r>
    <r>
      <rPr>
        <sz val="11"/>
        <color theme="1"/>
        <rFont val="Symbol"/>
        <family val="1"/>
        <charset val="2"/>
      </rPr>
      <t>G</t>
    </r>
    <r>
      <rPr>
        <sz val="11"/>
        <color theme="1"/>
        <rFont val="Calibri"/>
        <family val="2"/>
        <scheme val="minor"/>
      </rPr>
      <t>]</t>
    </r>
  </si>
  <si>
    <t>Espesor relativo de los perfiles (en %)</t>
  </si>
  <si>
    <r>
      <t>[</t>
    </r>
    <r>
      <rPr>
        <sz val="11"/>
        <color theme="1"/>
        <rFont val="Symbol"/>
        <family val="1"/>
        <charset val="2"/>
      </rPr>
      <t>t</t>
    </r>
    <r>
      <rPr>
        <sz val="11"/>
        <color theme="1"/>
        <rFont val="Calibri"/>
        <family val="2"/>
        <scheme val="minor"/>
      </rPr>
      <t>]</t>
    </r>
  </si>
  <si>
    <t>Carga alar en despegue</t>
  </si>
  <si>
    <r>
      <t>[MTOW/S</t>
    </r>
    <r>
      <rPr>
        <vertAlign val="subscript"/>
        <sz val="11"/>
        <color theme="1"/>
        <rFont val="Calibri"/>
        <family val="2"/>
        <scheme val="minor"/>
      </rPr>
      <t>w</t>
    </r>
    <r>
      <rPr>
        <sz val="11"/>
        <color theme="1"/>
        <rFont val="Calibri"/>
        <family val="2"/>
        <scheme val="minor"/>
      </rPr>
      <t>]</t>
    </r>
  </si>
  <si>
    <t>Envergadura alar</t>
  </si>
  <si>
    <t>Superficie alar</t>
  </si>
  <si>
    <r>
      <t>[l</t>
    </r>
    <r>
      <rPr>
        <vertAlign val="subscript"/>
        <sz val="11"/>
        <color theme="1"/>
        <rFont val="Calibri"/>
        <family val="2"/>
        <scheme val="minor"/>
      </rPr>
      <t>w</t>
    </r>
    <r>
      <rPr>
        <sz val="11"/>
        <color theme="1"/>
        <rFont val="Calibri"/>
        <family val="2"/>
        <scheme val="minor"/>
      </rPr>
      <t>]</t>
    </r>
  </si>
  <si>
    <r>
      <t>[CMG</t>
    </r>
    <r>
      <rPr>
        <vertAlign val="subscript"/>
        <sz val="11"/>
        <color theme="1"/>
        <rFont val="Calibri"/>
        <family val="2"/>
        <scheme val="minor"/>
      </rPr>
      <t>h</t>
    </r>
    <r>
      <rPr>
        <sz val="11"/>
        <color theme="1"/>
        <rFont val="Calibri"/>
        <family val="2"/>
        <scheme val="minor"/>
      </rPr>
      <t>]</t>
    </r>
  </si>
  <si>
    <r>
      <t>[c</t>
    </r>
    <r>
      <rPr>
        <vertAlign val="subscript"/>
        <sz val="11"/>
        <color theme="1"/>
        <rFont val="Calibri"/>
        <family val="2"/>
        <scheme val="minor"/>
      </rPr>
      <t>rh</t>
    </r>
    <r>
      <rPr>
        <sz val="11"/>
        <color theme="1"/>
        <rFont val="Calibri"/>
        <family val="2"/>
        <scheme val="minor"/>
      </rPr>
      <t>]</t>
    </r>
  </si>
  <si>
    <r>
      <t>[c</t>
    </r>
    <r>
      <rPr>
        <vertAlign val="subscript"/>
        <sz val="11"/>
        <color theme="1"/>
        <rFont val="Calibri"/>
        <family val="2"/>
        <scheme val="minor"/>
      </rPr>
      <t>th</t>
    </r>
    <r>
      <rPr>
        <sz val="11"/>
        <color theme="1"/>
        <rFont val="Calibri"/>
        <family val="2"/>
        <scheme val="minor"/>
      </rPr>
      <t>]</t>
    </r>
  </si>
  <si>
    <r>
      <t>[b</t>
    </r>
    <r>
      <rPr>
        <vertAlign val="subscript"/>
        <sz val="11"/>
        <color theme="1"/>
        <rFont val="Calibri"/>
        <family val="2"/>
        <scheme val="minor"/>
      </rPr>
      <t>h</t>
    </r>
    <r>
      <rPr>
        <sz val="11"/>
        <color theme="1"/>
        <rFont val="Calibri"/>
        <family val="2"/>
        <scheme val="minor"/>
      </rPr>
      <t>/b]</t>
    </r>
  </si>
  <si>
    <r>
      <t>[b</t>
    </r>
    <r>
      <rPr>
        <vertAlign val="subscript"/>
        <sz val="11"/>
        <color theme="1"/>
        <rFont val="Calibri"/>
        <family val="2"/>
        <scheme val="minor"/>
      </rPr>
      <t>h</t>
    </r>
    <r>
      <rPr>
        <sz val="11"/>
        <color theme="1"/>
        <rFont val="Calibri"/>
        <family val="2"/>
        <scheme val="minor"/>
      </rPr>
      <t>]</t>
    </r>
  </si>
  <si>
    <r>
      <t>[S</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r>
      <rPr>
        <sz val="11"/>
        <color theme="1"/>
        <rFont val="Calibri"/>
        <family val="2"/>
        <scheme val="minor"/>
      </rPr>
      <t>]</t>
    </r>
  </si>
  <si>
    <r>
      <t>[S</t>
    </r>
    <r>
      <rPr>
        <vertAlign val="subscript"/>
        <sz val="11"/>
        <color theme="1"/>
        <rFont val="Calibri"/>
        <family val="2"/>
        <scheme val="minor"/>
      </rPr>
      <t>h</t>
    </r>
    <r>
      <rPr>
        <sz val="11"/>
        <color theme="1"/>
        <rFont val="Calibri"/>
        <family val="2"/>
        <scheme val="minor"/>
      </rPr>
      <t>]</t>
    </r>
  </si>
  <si>
    <t>Posición longitudinal</t>
  </si>
  <si>
    <t>Posición vertical</t>
  </si>
  <si>
    <r>
      <t>[CMA</t>
    </r>
    <r>
      <rPr>
        <vertAlign val="subscript"/>
        <sz val="11"/>
        <color theme="1"/>
        <rFont val="Calibri"/>
        <family val="2"/>
        <scheme val="minor"/>
      </rPr>
      <t>h</t>
    </r>
    <r>
      <rPr>
        <sz val="11"/>
        <color theme="1"/>
        <rFont val="Calibri"/>
        <family val="2"/>
        <scheme val="minor"/>
      </rPr>
      <t>]</t>
    </r>
  </si>
  <si>
    <r>
      <t>[</t>
    </r>
    <r>
      <rPr>
        <sz val="11"/>
        <color theme="1"/>
        <rFont val="Symbol"/>
        <family val="1"/>
        <charset val="2"/>
      </rPr>
      <t>L</t>
    </r>
    <r>
      <rPr>
        <vertAlign val="subscript"/>
        <sz val="11"/>
        <color theme="1"/>
        <rFont val="SpaceClaim ASME CB"/>
      </rPr>
      <t>h</t>
    </r>
    <r>
      <rPr>
        <sz val="11"/>
        <color theme="1"/>
        <rFont val="Calibri"/>
        <family val="2"/>
        <scheme val="minor"/>
      </rPr>
      <t>]</t>
    </r>
  </si>
  <si>
    <r>
      <t>[</t>
    </r>
    <r>
      <rPr>
        <sz val="11"/>
        <color theme="1"/>
        <rFont val="Symbol"/>
        <family val="1"/>
        <charset val="2"/>
      </rPr>
      <t>l</t>
    </r>
    <r>
      <rPr>
        <vertAlign val="subscript"/>
        <sz val="11"/>
        <color theme="1"/>
        <rFont val="Calibri"/>
        <family val="2"/>
        <scheme val="minor"/>
      </rPr>
      <t>h</t>
    </r>
    <r>
      <rPr>
        <sz val="11"/>
        <color theme="1"/>
        <rFont val="Calibri"/>
        <family val="2"/>
        <scheme val="minor"/>
      </rPr>
      <t>]</t>
    </r>
  </si>
  <si>
    <r>
      <t>[</t>
    </r>
    <r>
      <rPr>
        <sz val="11"/>
        <color theme="1"/>
        <rFont val="Symbol"/>
        <family val="1"/>
        <charset val="2"/>
      </rPr>
      <t>L</t>
    </r>
    <r>
      <rPr>
        <vertAlign val="subscript"/>
        <sz val="11"/>
        <color theme="1"/>
        <rFont val="Calibri"/>
        <family val="2"/>
        <scheme val="minor"/>
      </rPr>
      <t>1/4h</t>
    </r>
    <r>
      <rPr>
        <sz val="11"/>
        <color theme="1"/>
        <rFont val="Calibri"/>
        <family val="2"/>
        <scheme val="minor"/>
      </rPr>
      <t>]</t>
    </r>
  </si>
  <si>
    <r>
      <t>[</t>
    </r>
    <r>
      <rPr>
        <sz val="11"/>
        <color theme="1"/>
        <rFont val="Symbol"/>
        <family val="1"/>
        <charset val="2"/>
      </rPr>
      <t>G</t>
    </r>
    <r>
      <rPr>
        <vertAlign val="subscript"/>
        <sz val="11"/>
        <color theme="1"/>
        <rFont val="Calibri"/>
        <family val="2"/>
        <scheme val="minor"/>
      </rPr>
      <t>h</t>
    </r>
    <r>
      <rPr>
        <sz val="11"/>
        <color theme="1"/>
        <rFont val="Calibri"/>
        <family val="2"/>
        <scheme val="minor"/>
      </rPr>
      <t>]</t>
    </r>
  </si>
  <si>
    <r>
      <t>[</t>
    </r>
    <r>
      <rPr>
        <sz val="11"/>
        <color theme="1"/>
        <rFont val="Symbol"/>
        <family val="1"/>
        <charset val="2"/>
      </rPr>
      <t>t</t>
    </r>
    <r>
      <rPr>
        <vertAlign val="subscript"/>
        <sz val="11"/>
        <color theme="1"/>
        <rFont val="Calibri"/>
        <family val="2"/>
        <scheme val="minor"/>
      </rPr>
      <t>h</t>
    </r>
    <r>
      <rPr>
        <sz val="11"/>
        <color theme="1"/>
        <rFont val="Calibri"/>
        <family val="2"/>
        <scheme val="minor"/>
      </rPr>
      <t>]</t>
    </r>
  </si>
  <si>
    <r>
      <t>[l</t>
    </r>
    <r>
      <rPr>
        <vertAlign val="subscript"/>
        <sz val="11"/>
        <color theme="1"/>
        <rFont val="Calibri"/>
        <family val="2"/>
        <scheme val="minor"/>
      </rPr>
      <t>h</t>
    </r>
    <r>
      <rPr>
        <sz val="11"/>
        <color theme="1"/>
        <rFont val="Calibri"/>
        <family val="2"/>
        <scheme val="minor"/>
      </rPr>
      <t>]</t>
    </r>
  </si>
  <si>
    <r>
      <t>[v</t>
    </r>
    <r>
      <rPr>
        <vertAlign val="subscript"/>
        <sz val="11"/>
        <color theme="1"/>
        <rFont val="Calibri"/>
        <family val="2"/>
        <scheme val="minor"/>
      </rPr>
      <t>h</t>
    </r>
    <r>
      <rPr>
        <sz val="11"/>
        <color theme="1"/>
        <rFont val="Calibri"/>
        <family val="2"/>
        <scheme val="minor"/>
      </rPr>
      <t>]</t>
    </r>
  </si>
  <si>
    <t>Coeficiente de Volumen</t>
  </si>
  <si>
    <r>
      <t>[S</t>
    </r>
    <r>
      <rPr>
        <vertAlign val="subscript"/>
        <sz val="11"/>
        <color theme="1"/>
        <rFont val="Calibri"/>
        <family val="2"/>
        <scheme val="minor"/>
      </rPr>
      <t>h</t>
    </r>
    <r>
      <rPr>
        <sz val="11"/>
        <color theme="1"/>
        <rFont val="Calibri"/>
        <family val="2"/>
        <scheme val="minor"/>
      </rPr>
      <t>l</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r>
      <rPr>
        <sz val="11"/>
        <color theme="1"/>
        <rFont val="Calibri"/>
        <family val="2"/>
        <scheme val="minor"/>
      </rPr>
      <t>CMA)]</t>
    </r>
  </si>
  <si>
    <t>ESTABILIZADOR HORIZONTAL</t>
  </si>
  <si>
    <t>TIMÓN DE PROFUNDIDAD</t>
  </si>
  <si>
    <t>Envergadura</t>
  </si>
  <si>
    <t>Fracción de la cuerda</t>
  </si>
  <si>
    <r>
      <t>[b</t>
    </r>
    <r>
      <rPr>
        <vertAlign val="subscript"/>
        <sz val="11"/>
        <color theme="1"/>
        <rFont val="Calibri"/>
        <family val="2"/>
        <scheme val="minor"/>
      </rPr>
      <t>e</t>
    </r>
    <r>
      <rPr>
        <sz val="11"/>
        <color theme="1"/>
        <rFont val="Calibri"/>
        <family val="2"/>
        <scheme val="minor"/>
      </rPr>
      <t>]</t>
    </r>
  </si>
  <si>
    <r>
      <t>[b</t>
    </r>
    <r>
      <rPr>
        <vertAlign val="subscript"/>
        <sz val="11"/>
        <color theme="1"/>
        <rFont val="Calibri"/>
        <family val="2"/>
        <scheme val="minor"/>
      </rPr>
      <t>e</t>
    </r>
    <r>
      <rPr>
        <sz val="11"/>
        <color theme="1"/>
        <rFont val="Calibri"/>
        <family val="2"/>
        <scheme val="minor"/>
      </rPr>
      <t>/b</t>
    </r>
    <r>
      <rPr>
        <vertAlign val="subscript"/>
        <sz val="11"/>
        <color theme="1"/>
        <rFont val="Calibri"/>
        <family val="2"/>
        <scheme val="minor"/>
      </rPr>
      <t>h</t>
    </r>
    <r>
      <rPr>
        <sz val="11"/>
        <color theme="1"/>
        <rFont val="Calibri"/>
        <family val="2"/>
        <scheme val="minor"/>
      </rPr>
      <t>]</t>
    </r>
  </si>
  <si>
    <r>
      <t>[c</t>
    </r>
    <r>
      <rPr>
        <vertAlign val="subscript"/>
        <sz val="11"/>
        <color theme="1"/>
        <rFont val="Calibri"/>
        <family val="2"/>
        <scheme val="minor"/>
      </rPr>
      <t>e</t>
    </r>
    <r>
      <rPr>
        <sz val="11"/>
        <color theme="1"/>
        <rFont val="Calibri"/>
        <family val="2"/>
        <scheme val="minor"/>
      </rPr>
      <t>/c</t>
    </r>
    <r>
      <rPr>
        <vertAlign val="subscript"/>
        <sz val="11"/>
        <color theme="1"/>
        <rFont val="Calibri"/>
        <family val="2"/>
        <scheme val="minor"/>
      </rPr>
      <t>h</t>
    </r>
    <r>
      <rPr>
        <sz val="11"/>
        <color theme="1"/>
        <rFont val="Calibri"/>
        <family val="2"/>
        <scheme val="minor"/>
      </rPr>
      <t>]</t>
    </r>
  </si>
  <si>
    <t>ESTABILIZADOR VERTICAL</t>
  </si>
  <si>
    <t>TIMÓN DE DIRECCIÓN</t>
  </si>
  <si>
    <t>Fracción de cuerda</t>
  </si>
  <si>
    <r>
      <t>[b</t>
    </r>
    <r>
      <rPr>
        <vertAlign val="subscript"/>
        <sz val="11"/>
        <color theme="1"/>
        <rFont val="Calibri"/>
        <family val="2"/>
        <scheme val="minor"/>
      </rPr>
      <t>r</t>
    </r>
    <r>
      <rPr>
        <sz val="11"/>
        <color theme="1"/>
        <rFont val="Calibri"/>
        <family val="2"/>
        <scheme val="minor"/>
      </rPr>
      <t>]</t>
    </r>
  </si>
  <si>
    <r>
      <t>[b</t>
    </r>
    <r>
      <rPr>
        <vertAlign val="subscript"/>
        <sz val="11"/>
        <color theme="1"/>
        <rFont val="Calibri"/>
        <family val="2"/>
        <scheme val="minor"/>
      </rPr>
      <t>r</t>
    </r>
    <r>
      <rPr>
        <sz val="11"/>
        <color theme="1"/>
        <rFont val="Calibri"/>
        <family val="2"/>
        <scheme val="minor"/>
      </rPr>
      <t>/b</t>
    </r>
    <r>
      <rPr>
        <vertAlign val="subscript"/>
        <sz val="11"/>
        <color theme="1"/>
        <rFont val="Calibri"/>
        <family val="2"/>
        <scheme val="minor"/>
      </rPr>
      <t>v</t>
    </r>
    <r>
      <rPr>
        <sz val="11"/>
        <color theme="1"/>
        <rFont val="Calibri"/>
        <family val="2"/>
        <scheme val="minor"/>
      </rPr>
      <t>]</t>
    </r>
  </si>
  <si>
    <r>
      <t>[c</t>
    </r>
    <r>
      <rPr>
        <vertAlign val="subscript"/>
        <sz val="11"/>
        <color theme="1"/>
        <rFont val="Calibri"/>
        <family val="2"/>
        <scheme val="minor"/>
      </rPr>
      <t>r</t>
    </r>
    <r>
      <rPr>
        <sz val="11"/>
        <color theme="1"/>
        <rFont val="Calibri"/>
        <family val="2"/>
        <scheme val="minor"/>
      </rPr>
      <t>/c</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</si>
  <si>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1/4h</t>
    </r>
    <r>
      <rPr>
        <sz val="11"/>
        <color theme="1"/>
        <rFont val="Calibri"/>
        <family val="2"/>
        <scheme val="minor"/>
      </rPr>
      <t>]</t>
    </r>
  </si>
  <si>
    <r>
      <t>[v</t>
    </r>
    <r>
      <rPr>
        <vertAlign val="subscript"/>
        <sz val="11"/>
        <color theme="1"/>
        <rFont val="Calibri"/>
        <family val="2"/>
        <scheme val="minor"/>
      </rPr>
      <t>v</t>
    </r>
    <r>
      <rPr>
        <sz val="11"/>
        <color theme="1"/>
        <rFont val="Calibri"/>
        <family val="2"/>
        <scheme val="minor"/>
      </rPr>
      <t>]</t>
    </r>
  </si>
  <si>
    <r>
      <t>[l</t>
    </r>
    <r>
      <rPr>
        <vertAlign val="subscript"/>
        <sz val="11"/>
        <color theme="1"/>
        <rFont val="Calibri"/>
        <family val="2"/>
        <scheme val="minor"/>
      </rPr>
      <t>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</si>
  <si>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</si>
  <si>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r>
      <rPr>
        <sz val="11"/>
        <color theme="1"/>
        <rFont val="Calibri"/>
        <family val="2"/>
        <scheme val="minor"/>
      </rPr>
      <t>]</t>
    </r>
  </si>
  <si>
    <r>
      <t>[b</t>
    </r>
    <r>
      <rPr>
        <vertAlign val="subscript"/>
        <sz val="11"/>
        <color theme="1"/>
        <rFont val="Calibri"/>
        <family val="2"/>
        <scheme val="minor"/>
      </rPr>
      <t>v</t>
    </r>
    <r>
      <rPr>
        <sz val="11"/>
        <color theme="1"/>
        <rFont val="Calibri"/>
        <family val="2"/>
        <scheme val="minor"/>
      </rPr>
      <t>]</t>
    </r>
  </si>
  <si>
    <r>
      <t>[b</t>
    </r>
    <r>
      <rPr>
        <vertAlign val="subscript"/>
        <sz val="11"/>
        <color theme="1"/>
        <rFont val="Calibri"/>
        <family val="2"/>
        <scheme val="minor"/>
      </rPr>
      <t>v</t>
    </r>
    <r>
      <rPr>
        <sz val="11"/>
        <color theme="1"/>
        <rFont val="Calibri"/>
        <family val="2"/>
        <scheme val="minor"/>
      </rPr>
      <t>/b]</t>
    </r>
  </si>
  <si>
    <r>
      <t>[c</t>
    </r>
    <r>
      <rPr>
        <vertAlign val="subscript"/>
        <sz val="11"/>
        <color theme="1"/>
        <rFont val="Calibri"/>
        <family val="2"/>
        <scheme val="minor"/>
      </rPr>
      <t>tv</t>
    </r>
    <r>
      <rPr>
        <sz val="11"/>
        <color theme="1"/>
        <rFont val="Calibri"/>
        <family val="2"/>
        <scheme val="minor"/>
      </rPr>
      <t>]</t>
    </r>
  </si>
  <si>
    <r>
      <t>[c</t>
    </r>
    <r>
      <rPr>
        <vertAlign val="subscript"/>
        <sz val="11"/>
        <color theme="1"/>
        <rFont val="Calibri"/>
        <family val="2"/>
        <scheme val="minor"/>
      </rPr>
      <t>rv</t>
    </r>
    <r>
      <rPr>
        <sz val="11"/>
        <color theme="1"/>
        <rFont val="Calibri"/>
        <family val="2"/>
        <scheme val="minor"/>
      </rPr>
      <t>]</t>
    </r>
  </si>
  <si>
    <r>
      <t>[CMG</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</si>
  <si>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</si>
  <si>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1/4v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</si>
  <si>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l</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</si>
  <si>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t>
    </r>
    <r>
      <rPr>
        <sz val="11"/>
        <color theme="1"/>
        <rFont val="Symbol"/>
        <family val="1"/>
        <charset val="2"/>
      </rPr>
      <t>t</t>
    </r>
    <r>
      <rPr>
        <vertAlign val="subscript"/>
        <sz val="11"/>
        <color theme="1"/>
        <rFont val="Calibri"/>
        <family val="2"/>
        <scheme val="minor"/>
      </rPr>
      <t>v</t>
    </r>
    <r>
      <rPr>
        <sz val="11"/>
        <color theme="1"/>
        <rFont val="Calibri"/>
        <family val="2"/>
        <scheme val="minor"/>
      </rPr>
      <t>]</t>
    </r>
  </si>
  <si>
    <r>
      <t>[</t>
    </r>
    <r>
      <rPr>
        <sz val="11"/>
        <color theme="1"/>
        <rFont val="Symbol"/>
        <family val="1"/>
        <charset val="2"/>
      </rPr>
      <t>G</t>
    </r>
    <r>
      <rPr>
        <vertAlign val="subscript"/>
        <sz val="11"/>
        <color theme="1"/>
        <rFont val="Calibri"/>
        <family val="2"/>
        <scheme val="minor"/>
      </rPr>
      <t>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</si>
  <si>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1/4v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</si>
  <si>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</si>
  <si>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v</t>
    </r>
    <r>
      <rPr>
        <sz val="11"/>
        <color theme="1"/>
        <rFont val="Calibri"/>
        <family val="2"/>
        <scheme val="minor"/>
      </rPr>
      <t>]</t>
    </r>
  </si>
  <si>
    <t>Batalla</t>
  </si>
  <si>
    <t>Vía</t>
  </si>
  <si>
    <t>[T]</t>
  </si>
  <si>
    <t>[B]</t>
  </si>
  <si>
    <t>[T/B]</t>
  </si>
  <si>
    <t>[T/b]</t>
  </si>
  <si>
    <t>Relación T/b</t>
  </si>
  <si>
    <t>Relación T/B</t>
  </si>
  <si>
    <r>
      <t>[B/l</t>
    </r>
    <r>
      <rPr>
        <vertAlign val="subscript"/>
        <sz val="11"/>
        <color theme="1"/>
        <rFont val="Calibri"/>
        <family val="2"/>
        <scheme val="minor"/>
      </rPr>
      <t>f</t>
    </r>
    <r>
      <rPr>
        <sz val="11"/>
        <color theme="1"/>
        <rFont val="Calibri"/>
        <family val="2"/>
        <scheme val="minor"/>
      </rPr>
      <t>]</t>
    </r>
  </si>
  <si>
    <r>
      <t>[N</t>
    </r>
    <r>
      <rPr>
        <vertAlign val="subscript"/>
        <sz val="11"/>
        <color theme="1"/>
        <rFont val="Calibri"/>
        <family val="2"/>
        <scheme val="minor"/>
      </rPr>
      <t>p</t>
    </r>
    <r>
      <rPr>
        <sz val="11"/>
        <color theme="1"/>
        <rFont val="Calibri"/>
        <family val="2"/>
        <scheme val="minor"/>
      </rPr>
      <t>]</t>
    </r>
  </si>
  <si>
    <t>Nº Neumáticos por pata</t>
  </si>
  <si>
    <t>Díametro de Neumáticos</t>
  </si>
  <si>
    <r>
      <t>[D</t>
    </r>
    <r>
      <rPr>
        <vertAlign val="subscript"/>
        <sz val="11"/>
        <color theme="1"/>
        <rFont val="Calibri"/>
        <family val="2"/>
        <scheme val="minor"/>
      </rPr>
      <t>p</t>
    </r>
    <r>
      <rPr>
        <sz val="11"/>
        <color theme="1"/>
        <rFont val="Calibri"/>
        <family val="2"/>
        <scheme val="minor"/>
      </rPr>
      <t>]</t>
    </r>
  </si>
  <si>
    <t>Ancho Neumáticos</t>
  </si>
  <si>
    <r>
      <t>[b</t>
    </r>
    <r>
      <rPr>
        <vertAlign val="subscript"/>
        <sz val="11"/>
        <color theme="1"/>
        <rFont val="Calibri"/>
        <family val="2"/>
        <scheme val="minor"/>
      </rPr>
      <t>p</t>
    </r>
    <r>
      <rPr>
        <sz val="11"/>
        <color theme="1"/>
        <rFont val="Calibri"/>
        <family val="2"/>
        <scheme val="minor"/>
      </rPr>
      <t>]</t>
    </r>
  </si>
  <si>
    <r>
      <t>[V</t>
    </r>
    <r>
      <rPr>
        <vertAlign val="subscript"/>
        <sz val="11"/>
        <color theme="1"/>
        <rFont val="Calibri"/>
        <family val="2"/>
        <scheme val="minor"/>
      </rPr>
      <t>max</t>
    </r>
    <r>
      <rPr>
        <sz val="11"/>
        <color theme="1"/>
        <rFont val="Calibri"/>
        <family val="2"/>
        <scheme val="minor"/>
      </rPr>
      <t>]</t>
    </r>
  </si>
  <si>
    <t>Velocida Máxima</t>
  </si>
  <si>
    <t>Vel Entrada en Pérdida</t>
  </si>
  <si>
    <r>
      <t>[V</t>
    </r>
    <r>
      <rPr>
        <vertAlign val="subscript"/>
        <sz val="11"/>
        <color theme="1"/>
        <rFont val="Calibri"/>
        <family val="2"/>
        <scheme val="minor"/>
      </rPr>
      <t>stall</t>
    </r>
    <r>
      <rPr>
        <sz val="11"/>
        <color theme="1"/>
        <rFont val="Calibri"/>
        <family val="2"/>
        <scheme val="minor"/>
      </rPr>
      <t>]</t>
    </r>
  </si>
  <si>
    <r>
      <t>[V</t>
    </r>
    <r>
      <rPr>
        <vertAlign val="subscript"/>
        <sz val="11"/>
        <color theme="1"/>
        <rFont val="Calibri"/>
        <family val="2"/>
        <scheme val="minor"/>
      </rPr>
      <t>cruise</t>
    </r>
    <r>
      <rPr>
        <sz val="11"/>
        <color theme="1"/>
        <rFont val="Calibri"/>
        <family val="2"/>
        <scheme val="minor"/>
      </rPr>
      <t>]</t>
    </r>
  </si>
  <si>
    <t>Velocidad Crucero de Diseño</t>
  </si>
  <si>
    <r>
      <t>[V</t>
    </r>
    <r>
      <rPr>
        <vertAlign val="subscript"/>
        <sz val="11"/>
        <color theme="1"/>
        <rFont val="Calibri"/>
        <family val="2"/>
        <scheme val="minor"/>
      </rPr>
      <t>2</t>
    </r>
    <r>
      <rPr>
        <sz val="11"/>
        <color theme="1"/>
        <rFont val="Calibri"/>
        <family val="2"/>
        <scheme val="minor"/>
      </rPr>
      <t>]</t>
    </r>
  </si>
  <si>
    <r>
      <t>[V</t>
    </r>
    <r>
      <rPr>
        <vertAlign val="subscript"/>
        <sz val="11"/>
        <color theme="1"/>
        <rFont val="Calibri"/>
        <family val="2"/>
        <scheme val="minor"/>
      </rPr>
      <t>3</t>
    </r>
    <r>
      <rPr>
        <sz val="11"/>
        <color theme="1"/>
        <rFont val="Calibri"/>
        <family val="2"/>
        <scheme val="minor"/>
      </rPr>
      <t>]</t>
    </r>
  </si>
  <si>
    <t>Vel Ascensional</t>
  </si>
  <si>
    <r>
      <t>[V</t>
    </r>
    <r>
      <rPr>
        <vertAlign val="subscript"/>
        <sz val="11"/>
        <color theme="1"/>
        <rFont val="Calibri"/>
        <family val="2"/>
        <scheme val="minor"/>
      </rPr>
      <t>asc</t>
    </r>
    <r>
      <rPr>
        <sz val="11"/>
        <color theme="1"/>
        <rFont val="Calibri"/>
        <family val="2"/>
        <scheme val="minor"/>
      </rPr>
      <t>]</t>
    </r>
  </si>
  <si>
    <t>[R]</t>
  </si>
  <si>
    <t>[E]</t>
  </si>
  <si>
    <t>Alcance</t>
  </si>
  <si>
    <t>Autonomía</t>
  </si>
  <si>
    <t>CARGA DE PAGO (CABINA Y PASAJEROS)</t>
  </si>
  <si>
    <t>Nº mínimo de pasajeros</t>
  </si>
  <si>
    <t>Nº máximo de pasajeros</t>
  </si>
  <si>
    <t>Longitud de cabina</t>
  </si>
  <si>
    <t>Ancho de cabina</t>
  </si>
  <si>
    <t>Alto de cabina</t>
  </si>
  <si>
    <t>Planta</t>
  </si>
  <si>
    <r>
      <t>[h</t>
    </r>
    <r>
      <rPr>
        <vertAlign val="subscript"/>
        <sz val="11"/>
        <color theme="1"/>
        <rFont val="Calibri"/>
        <family val="2"/>
        <scheme val="minor"/>
      </rPr>
      <t>c</t>
    </r>
    <r>
      <rPr>
        <sz val="11"/>
        <color theme="1"/>
        <rFont val="Calibri"/>
        <family val="2"/>
        <scheme val="minor"/>
      </rPr>
      <t>]</t>
    </r>
  </si>
  <si>
    <r>
      <t>[l</t>
    </r>
    <r>
      <rPr>
        <vertAlign val="subscript"/>
        <sz val="11"/>
        <color theme="1"/>
        <rFont val="Calibri"/>
        <family val="2"/>
        <scheme val="minor"/>
      </rPr>
      <t>c</t>
    </r>
    <r>
      <rPr>
        <sz val="11"/>
        <color theme="1"/>
        <rFont val="Calibri"/>
        <family val="2"/>
        <scheme val="minor"/>
      </rPr>
      <t>]</t>
    </r>
  </si>
  <si>
    <r>
      <t>[pax</t>
    </r>
    <r>
      <rPr>
        <vertAlign val="subscript"/>
        <sz val="11"/>
        <color theme="1"/>
        <rFont val="Calibri"/>
        <family val="2"/>
        <scheme val="minor"/>
      </rPr>
      <t>max</t>
    </r>
    <r>
      <rPr>
        <sz val="11"/>
        <color theme="1"/>
        <rFont val="Calibri"/>
        <family val="2"/>
        <scheme val="minor"/>
      </rPr>
      <t>]</t>
    </r>
  </si>
  <si>
    <r>
      <t>[pax</t>
    </r>
    <r>
      <rPr>
        <vertAlign val="subscript"/>
        <sz val="11"/>
        <color theme="1"/>
        <rFont val="Calibri"/>
        <family val="2"/>
        <scheme val="minor"/>
      </rPr>
      <t>min</t>
    </r>
    <r>
      <rPr>
        <sz val="11"/>
        <color theme="1"/>
        <rFont val="Calibri"/>
        <family val="2"/>
        <scheme val="minor"/>
      </rPr>
      <t>]</t>
    </r>
  </si>
  <si>
    <r>
      <t>[S</t>
    </r>
    <r>
      <rPr>
        <vertAlign val="subscript"/>
        <sz val="11"/>
        <color theme="1"/>
        <rFont val="Calibri"/>
        <family val="2"/>
        <scheme val="minor"/>
      </rPr>
      <t>L</t>
    </r>
    <r>
      <rPr>
        <sz val="11"/>
        <color theme="1"/>
        <rFont val="Calibri"/>
        <family val="2"/>
        <scheme val="minor"/>
      </rPr>
      <t>]</t>
    </r>
  </si>
  <si>
    <r>
      <t>[S</t>
    </r>
    <r>
      <rPr>
        <vertAlign val="subscript"/>
        <sz val="11"/>
        <color theme="1"/>
        <rFont val="Calibri"/>
        <family val="2"/>
        <scheme val="minor"/>
      </rPr>
      <t>to</t>
    </r>
    <r>
      <rPr>
        <sz val="11"/>
        <color theme="1"/>
        <rFont val="Calibri"/>
        <family val="2"/>
        <scheme val="minor"/>
      </rPr>
      <t>]</t>
    </r>
  </si>
  <si>
    <t>Esbeltez del fuselaje</t>
  </si>
  <si>
    <r>
      <t>[</t>
    </r>
    <r>
      <rPr>
        <sz val="11"/>
        <color theme="1"/>
        <rFont val="Symbol"/>
        <family val="1"/>
        <charset val="2"/>
      </rPr>
      <t>l</t>
    </r>
    <r>
      <rPr>
        <vertAlign val="subscript"/>
        <sz val="11"/>
        <color theme="1"/>
        <rFont val="Calibri"/>
        <family val="2"/>
        <scheme val="minor"/>
      </rPr>
      <t>f</t>
    </r>
    <r>
      <rPr>
        <sz val="11"/>
        <color theme="1"/>
        <rFont val="Calibri"/>
        <family val="2"/>
        <scheme val="minor"/>
      </rPr>
      <t>]</t>
    </r>
  </si>
  <si>
    <t>[MPL/MTOW]</t>
  </si>
  <si>
    <t>Relación MPL/MTOW</t>
  </si>
  <si>
    <t>Relación MFW/MTOW</t>
  </si>
  <si>
    <t>[MFW/MTOW]</t>
  </si>
  <si>
    <t>Bombardier Global 5000</t>
  </si>
  <si>
    <t>Bombardier</t>
  </si>
  <si>
    <t>Parte posterior fuselaje</t>
  </si>
  <si>
    <t>P&amp;W Canada</t>
  </si>
  <si>
    <t>PW307A</t>
  </si>
  <si>
    <t>Turbofan</t>
  </si>
  <si>
    <t>CATEGORÍA</t>
  </si>
  <si>
    <t>Acrónimo</t>
  </si>
  <si>
    <t>Unidades</t>
  </si>
  <si>
    <t>Dato</t>
  </si>
  <si>
    <t>Semejante 1</t>
  </si>
  <si>
    <t>Semajante 2</t>
  </si>
  <si>
    <t>Semajante 3</t>
  </si>
  <si>
    <t>[m]</t>
  </si>
  <si>
    <t>[kg]</t>
  </si>
  <si>
    <t>Diámetro máximo motor</t>
  </si>
  <si>
    <t>Longitud máxima motor</t>
  </si>
  <si>
    <r>
      <t>[D</t>
    </r>
    <r>
      <rPr>
        <vertAlign val="subscript"/>
        <sz val="11"/>
        <color theme="1"/>
        <rFont val="Calibri"/>
        <family val="2"/>
        <scheme val="minor"/>
      </rPr>
      <t>eng</t>
    </r>
    <r>
      <rPr>
        <sz val="11"/>
        <color theme="1"/>
        <rFont val="Calibri"/>
        <family val="2"/>
        <scheme val="minor"/>
      </rPr>
      <t>]</t>
    </r>
  </si>
  <si>
    <r>
      <t>[L</t>
    </r>
    <r>
      <rPr>
        <vertAlign val="subscript"/>
        <sz val="11"/>
        <color theme="1"/>
        <rFont val="Calibri"/>
        <family val="2"/>
        <scheme val="minor"/>
      </rPr>
      <t>eng</t>
    </r>
    <r>
      <rPr>
        <sz val="11"/>
        <color theme="1"/>
        <rFont val="Calibri"/>
        <family val="2"/>
        <scheme val="minor"/>
      </rPr>
      <t>]</t>
    </r>
  </si>
  <si>
    <t>[kN]</t>
  </si>
  <si>
    <t>Peso Máximo al Aterrizaje</t>
  </si>
  <si>
    <t>[MLW]</t>
  </si>
  <si>
    <t>Peso Máximo sin Combustible</t>
  </si>
  <si>
    <r>
      <t>[T</t>
    </r>
    <r>
      <rPr>
        <vertAlign val="subscript"/>
        <sz val="11"/>
        <color theme="1"/>
        <rFont val="Calibri"/>
        <family val="2"/>
        <scheme val="minor"/>
      </rPr>
      <t>eng</t>
    </r>
    <r>
      <rPr>
        <sz val="11"/>
        <color theme="1"/>
        <rFont val="Calibri"/>
        <family val="2"/>
        <scheme val="minor"/>
      </rPr>
      <t>]</t>
    </r>
  </si>
  <si>
    <t>Empuje del motor</t>
  </si>
  <si>
    <r>
      <t>[m</t>
    </r>
    <r>
      <rPr>
        <vertAlign val="superscript"/>
        <sz val="11"/>
        <color theme="1"/>
        <rFont val="Calibri"/>
        <family val="2"/>
        <scheme val="minor"/>
      </rPr>
      <t>2</t>
    </r>
    <r>
      <rPr>
        <sz val="11"/>
        <color theme="1"/>
        <rFont val="Calibri"/>
        <family val="2"/>
        <scheme val="minor"/>
      </rPr>
      <t>]</t>
    </r>
  </si>
  <si>
    <r>
      <t>[kg/m</t>
    </r>
    <r>
      <rPr>
        <vertAlign val="superscript"/>
        <sz val="11"/>
        <color theme="1"/>
        <rFont val="Calibri"/>
        <family val="2"/>
        <scheme val="minor"/>
      </rPr>
      <t>2</t>
    </r>
    <r>
      <rPr>
        <sz val="11"/>
        <color theme="1"/>
        <rFont val="Calibri"/>
        <family val="2"/>
        <scheme val="minor"/>
      </rPr>
      <t>]</t>
    </r>
  </si>
  <si>
    <r>
      <t>[</t>
    </r>
    <r>
      <rPr>
        <sz val="11"/>
        <color theme="1"/>
        <rFont val="Symbol"/>
        <family val="1"/>
        <charset val="2"/>
      </rPr>
      <t>°</t>
    </r>
    <r>
      <rPr>
        <sz val="11"/>
        <color theme="1"/>
        <rFont val="Calibri"/>
        <family val="2"/>
        <scheme val="minor"/>
      </rPr>
      <t>]</t>
    </r>
  </si>
  <si>
    <r>
      <t>[</t>
    </r>
    <r>
      <rPr>
        <sz val="11"/>
        <color theme="1"/>
        <rFont val="Symbol"/>
        <family val="1"/>
        <charset val="2"/>
      </rPr>
      <t>°</t>
    </r>
    <r>
      <rPr>
        <sz val="11"/>
        <color theme="1"/>
        <rFont val="Calibri"/>
        <family val="2"/>
      </rPr>
      <t>]</t>
    </r>
  </si>
  <si>
    <t>[°]</t>
  </si>
  <si>
    <r>
      <t>Relación S</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</si>
  <si>
    <r>
      <t>Relación b</t>
    </r>
    <r>
      <rPr>
        <vertAlign val="subscript"/>
        <sz val="11"/>
        <color theme="1"/>
        <rFont val="Calibri"/>
        <family val="2"/>
        <scheme val="minor"/>
      </rPr>
      <t>h</t>
    </r>
    <r>
      <rPr>
        <sz val="11"/>
        <color theme="1"/>
        <rFont val="Calibri"/>
        <family val="2"/>
        <scheme val="minor"/>
      </rPr>
      <t>/b</t>
    </r>
  </si>
  <si>
    <r>
      <t>Relación l</t>
    </r>
    <r>
      <rPr>
        <vertAlign val="subscript"/>
        <sz val="11"/>
        <color theme="1"/>
        <rFont val="Calibri"/>
        <family val="2"/>
        <scheme val="minor"/>
      </rPr>
      <t>f</t>
    </r>
    <r>
      <rPr>
        <sz val="11"/>
        <color theme="1"/>
        <rFont val="Calibri"/>
        <family val="2"/>
        <scheme val="minor"/>
      </rPr>
      <t>/l</t>
    </r>
    <r>
      <rPr>
        <vertAlign val="subscript"/>
        <sz val="11"/>
        <color theme="1"/>
        <rFont val="Calibri"/>
        <family val="2"/>
        <scheme val="minor"/>
      </rPr>
      <t>max</t>
    </r>
  </si>
  <si>
    <r>
      <t>Coef volumen y</t>
    </r>
    <r>
      <rPr>
        <vertAlign val="subscript"/>
        <sz val="11"/>
        <color theme="1"/>
        <rFont val="Calibri"/>
        <family val="2"/>
        <scheme val="minor"/>
      </rPr>
      <t>a</t>
    </r>
    <r>
      <rPr>
        <sz val="11"/>
        <color theme="1"/>
        <rFont val="Calibri"/>
        <family val="2"/>
        <scheme val="minor"/>
      </rPr>
      <t>b</t>
    </r>
    <r>
      <rPr>
        <vertAlign val="subscript"/>
        <sz val="11"/>
        <color theme="1"/>
        <rFont val="Calibri"/>
        <family val="2"/>
        <scheme val="minor"/>
      </rPr>
      <t>a</t>
    </r>
    <r>
      <rPr>
        <sz val="11"/>
        <color theme="1"/>
        <rFont val="Calibri"/>
        <family val="2"/>
        <scheme val="minor"/>
      </rPr>
      <t>c</t>
    </r>
    <r>
      <rPr>
        <vertAlign val="subscript"/>
        <sz val="11"/>
        <color theme="1"/>
        <rFont val="Calibri"/>
        <family val="2"/>
        <scheme val="minor"/>
      </rPr>
      <t>a</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</si>
  <si>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Relación b</t>
    </r>
    <r>
      <rPr>
        <vertAlign val="subscript"/>
        <sz val="11"/>
        <color theme="1"/>
        <rFont val="Calibri"/>
        <family val="2"/>
        <scheme val="minor"/>
      </rPr>
      <t>e</t>
    </r>
    <r>
      <rPr>
        <sz val="11"/>
        <color theme="1"/>
        <rFont val="Calibri"/>
        <family val="2"/>
        <scheme val="minor"/>
      </rPr>
      <t>/b</t>
    </r>
    <r>
      <rPr>
        <vertAlign val="subscript"/>
        <sz val="11"/>
        <color theme="1"/>
        <rFont val="Calibri"/>
        <family val="2"/>
        <scheme val="minor"/>
      </rPr>
      <t>h</t>
    </r>
  </si>
  <si>
    <r>
      <t>Relación S</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</si>
  <si>
    <r>
      <t>Relación b</t>
    </r>
    <r>
      <rPr>
        <vertAlign val="subscript"/>
        <sz val="11"/>
        <color theme="1"/>
        <rFont val="Calibri"/>
        <family val="2"/>
        <scheme val="minor"/>
      </rPr>
      <t>v</t>
    </r>
    <r>
      <rPr>
        <sz val="11"/>
        <color theme="1"/>
        <rFont val="Calibri"/>
        <family val="2"/>
        <scheme val="minor"/>
      </rPr>
      <t>/b</t>
    </r>
  </si>
  <si>
    <r>
      <t>Relación B/l</t>
    </r>
    <r>
      <rPr>
        <vertAlign val="subscript"/>
        <sz val="11"/>
        <color theme="1"/>
        <rFont val="Calibri"/>
        <family val="2"/>
        <scheme val="minor"/>
      </rPr>
      <t>f</t>
    </r>
  </si>
  <si>
    <t>[h]</t>
  </si>
  <si>
    <t>[km]</t>
  </si>
  <si>
    <t>[m/s]</t>
  </si>
  <si>
    <r>
      <t>Relación b</t>
    </r>
    <r>
      <rPr>
        <vertAlign val="subscript"/>
        <sz val="11"/>
        <color theme="1"/>
        <rFont val="Calibri"/>
        <family val="2"/>
        <scheme val="minor"/>
      </rPr>
      <t>r</t>
    </r>
    <r>
      <rPr>
        <sz val="11"/>
        <color theme="1"/>
        <rFont val="Calibri"/>
        <family val="2"/>
        <scheme val="minor"/>
      </rPr>
      <t>/b</t>
    </r>
    <r>
      <rPr>
        <vertAlign val="subscript"/>
        <sz val="11"/>
        <color theme="1"/>
        <rFont val="Calibri"/>
        <family val="2"/>
        <scheme val="minor"/>
      </rPr>
      <t>h</t>
    </r>
  </si>
  <si>
    <t>Imagen</t>
  </si>
  <si>
    <t>Consumo específico</t>
  </si>
  <si>
    <r>
      <t>[c</t>
    </r>
    <r>
      <rPr>
        <vertAlign val="subscript"/>
        <sz val="11"/>
        <color theme="1"/>
        <rFont val="Calibri"/>
        <family val="2"/>
        <scheme val="minor"/>
      </rPr>
      <t>e</t>
    </r>
    <r>
      <rPr>
        <sz val="11"/>
        <color theme="1"/>
        <rFont val="Calibri"/>
        <family val="2"/>
        <scheme val="minor"/>
      </rPr>
      <t>]</t>
    </r>
  </si>
  <si>
    <t>[g/(kN·s)]</t>
  </si>
  <si>
    <t>Empuje total al despegue</t>
  </si>
  <si>
    <r>
      <t>[T</t>
    </r>
    <r>
      <rPr>
        <vertAlign val="subscript"/>
        <sz val="11"/>
        <color theme="1"/>
        <rFont val="Calibri"/>
        <family val="2"/>
        <scheme val="minor"/>
      </rPr>
      <t>to</t>
    </r>
    <r>
      <rPr>
        <sz val="11"/>
        <color theme="1"/>
        <rFont val="Calibri"/>
        <family val="2"/>
        <scheme val="minor"/>
      </rPr>
      <t>]</t>
    </r>
  </si>
  <si>
    <t>[MZFW]</t>
  </si>
  <si>
    <r>
      <t>Relación T</t>
    </r>
    <r>
      <rPr>
        <vertAlign val="subscript"/>
        <sz val="11"/>
        <color theme="1"/>
        <rFont val="Calibri"/>
        <family val="2"/>
        <scheme val="minor"/>
      </rPr>
      <t>to</t>
    </r>
    <r>
      <rPr>
        <sz val="11"/>
        <color theme="1"/>
        <rFont val="Calibri"/>
        <family val="2"/>
        <scheme val="minor"/>
      </rPr>
      <t>/MTOW</t>
    </r>
  </si>
  <si>
    <r>
      <t>[T</t>
    </r>
    <r>
      <rPr>
        <vertAlign val="subscript"/>
        <sz val="11"/>
        <color theme="1"/>
        <rFont val="Calibri"/>
        <family val="2"/>
        <scheme val="minor"/>
      </rPr>
      <t>to</t>
    </r>
    <r>
      <rPr>
        <sz val="11"/>
        <color theme="1"/>
        <rFont val="Calibri"/>
        <family val="2"/>
        <scheme val="minor"/>
      </rPr>
      <t>/MTOW]</t>
    </r>
  </si>
  <si>
    <t>[kN/kg]</t>
  </si>
  <si>
    <r>
      <rPr>
        <sz val="11"/>
        <color theme="1"/>
        <rFont val="Calibri"/>
        <family val="2"/>
        <scheme val="minor"/>
      </rPr>
      <t>Relación l</t>
    </r>
    <r>
      <rPr>
        <vertAlign val="subscript"/>
        <sz val="11"/>
        <color theme="1"/>
        <rFont val="Calibri"/>
        <family val="2"/>
        <scheme val="minor"/>
      </rPr>
      <t>f</t>
    </r>
    <r>
      <rPr>
        <sz val="11"/>
        <color theme="1"/>
        <rFont val="Calibri"/>
        <family val="2"/>
        <scheme val="minor"/>
      </rPr>
      <t>/b</t>
    </r>
  </si>
  <si>
    <r>
      <t>[b</t>
    </r>
    <r>
      <rPr>
        <vertAlign val="subscript"/>
        <sz val="11"/>
        <color theme="1"/>
        <rFont val="Calibri"/>
        <family val="2"/>
        <scheme val="minor"/>
      </rPr>
      <t>c</t>
    </r>
    <r>
      <rPr>
        <sz val="11"/>
        <color theme="1"/>
        <rFont val="Calibri"/>
        <family val="2"/>
        <scheme val="minor"/>
      </rPr>
      <t>]</t>
    </r>
  </si>
  <si>
    <t>Volumen de cabina</t>
  </si>
  <si>
    <r>
      <t>[m</t>
    </r>
    <r>
      <rPr>
        <vertAlign val="superscript"/>
        <sz val="11"/>
        <color theme="1"/>
        <rFont val="Calibri"/>
        <family val="2"/>
        <scheme val="minor"/>
      </rPr>
      <t>3</t>
    </r>
    <r>
      <rPr>
        <sz val="11"/>
        <color theme="1"/>
        <rFont val="Calibri"/>
        <family val="2"/>
        <scheme val="minor"/>
      </rPr>
      <t>]</t>
    </r>
  </si>
  <si>
    <r>
      <t>[Vol</t>
    </r>
    <r>
      <rPr>
        <vertAlign val="subscript"/>
        <sz val="11"/>
        <color theme="1"/>
        <rFont val="Calibri"/>
        <family val="2"/>
        <scheme val="minor"/>
      </rPr>
      <t>c</t>
    </r>
    <r>
      <rPr>
        <sz val="11"/>
        <color theme="1"/>
        <rFont val="Calibri"/>
        <family val="2"/>
        <scheme val="minor"/>
      </rPr>
      <t>]</t>
    </r>
  </si>
  <si>
    <t>Posición de los compartimentos de equipajes y carga</t>
  </si>
  <si>
    <t>Disposición transversal</t>
  </si>
  <si>
    <t>Distancia al plano de simetria desde el centro del dispositivo</t>
  </si>
  <si>
    <r>
      <t>[y</t>
    </r>
    <r>
      <rPr>
        <vertAlign val="subscript"/>
        <sz val="11"/>
        <color theme="1"/>
        <rFont val="Calibri"/>
        <family val="2"/>
        <scheme val="minor"/>
      </rPr>
      <t>f</t>
    </r>
    <r>
      <rPr>
        <sz val="11"/>
        <color theme="1"/>
        <rFont val="Calibri"/>
        <family val="2"/>
        <scheme val="minor"/>
      </rPr>
      <t>]</t>
    </r>
  </si>
  <si>
    <r>
      <t>Relación b</t>
    </r>
    <r>
      <rPr>
        <vertAlign val="subscript"/>
        <sz val="11"/>
        <color theme="1"/>
        <rFont val="Calibri"/>
        <family val="2"/>
        <scheme val="minor"/>
      </rPr>
      <t>f</t>
    </r>
    <r>
      <rPr>
        <sz val="11"/>
        <color theme="1"/>
        <rFont val="Calibri"/>
        <family val="2"/>
        <scheme val="minor"/>
      </rPr>
      <t>/b</t>
    </r>
  </si>
  <si>
    <r>
      <t>[b</t>
    </r>
    <r>
      <rPr>
        <vertAlign val="subscript"/>
        <sz val="11"/>
        <color theme="1"/>
        <rFont val="Calibri"/>
        <family val="2"/>
        <scheme val="minor"/>
      </rPr>
      <t>f</t>
    </r>
    <r>
      <rPr>
        <sz val="11"/>
        <color theme="1"/>
        <rFont val="Calibri"/>
        <family val="2"/>
        <scheme val="minor"/>
      </rPr>
      <t>/b]</t>
    </r>
  </si>
  <si>
    <r>
      <t>[y</t>
    </r>
    <r>
      <rPr>
        <vertAlign val="subscript"/>
        <sz val="11"/>
        <color theme="1"/>
        <rFont val="Calibri"/>
        <family val="2"/>
        <scheme val="minor"/>
      </rPr>
      <t>f</t>
    </r>
    <r>
      <rPr>
        <sz val="11"/>
        <color theme="1"/>
        <rFont val="Calibri"/>
        <family val="2"/>
        <scheme val="minor"/>
      </rPr>
      <t>/b]</t>
    </r>
  </si>
  <si>
    <r>
      <t>[c</t>
    </r>
    <r>
      <rPr>
        <vertAlign val="subscript"/>
        <sz val="11"/>
        <color theme="1"/>
        <rFont val="Calibri"/>
        <family val="2"/>
        <scheme val="minor"/>
      </rPr>
      <t>f</t>
    </r>
    <r>
      <rPr>
        <sz val="11"/>
        <color theme="1"/>
        <rFont val="Calibri"/>
        <family val="2"/>
        <scheme val="minor"/>
      </rPr>
      <t>/c]</t>
    </r>
  </si>
  <si>
    <r>
      <t>Relación y</t>
    </r>
    <r>
      <rPr>
        <vertAlign val="subscript"/>
        <sz val="11"/>
        <color theme="1"/>
        <rFont val="Calibri"/>
        <family val="2"/>
        <scheme val="minor"/>
      </rPr>
      <t>f</t>
    </r>
    <r>
      <rPr>
        <sz val="11"/>
        <color theme="1"/>
        <rFont val="Calibri"/>
        <family val="2"/>
        <scheme val="minor"/>
      </rPr>
      <t>/b</t>
    </r>
  </si>
  <si>
    <r>
      <t>Relación c</t>
    </r>
    <r>
      <rPr>
        <vertAlign val="subscript"/>
        <sz val="11"/>
        <color theme="1"/>
        <rFont val="Calibri"/>
        <family val="2"/>
        <scheme val="minor"/>
      </rPr>
      <t>f</t>
    </r>
    <r>
      <rPr>
        <sz val="11"/>
        <color theme="1"/>
        <rFont val="Calibri"/>
        <family val="2"/>
        <scheme val="minor"/>
      </rPr>
      <t>/c</t>
    </r>
  </si>
  <si>
    <r>
      <t>[b</t>
    </r>
    <r>
      <rPr>
        <vertAlign val="subscript"/>
        <sz val="11"/>
        <color theme="1"/>
        <rFont val="Calibri"/>
        <family val="2"/>
        <scheme val="minor"/>
      </rPr>
      <t>a</t>
    </r>
    <r>
      <rPr>
        <sz val="11"/>
        <color theme="1"/>
        <rFont val="Calibri"/>
        <family val="2"/>
        <scheme val="minor"/>
      </rPr>
      <t>]</t>
    </r>
  </si>
  <si>
    <r>
      <t>[b</t>
    </r>
    <r>
      <rPr>
        <vertAlign val="subscript"/>
        <sz val="11"/>
        <color theme="1"/>
        <rFont val="Calibri"/>
        <family val="2"/>
        <scheme val="minor"/>
      </rPr>
      <t>a</t>
    </r>
    <r>
      <rPr>
        <sz val="11"/>
        <color theme="1"/>
        <rFont val="Calibri"/>
        <family val="2"/>
        <scheme val="minor"/>
      </rPr>
      <t>/b]</t>
    </r>
  </si>
  <si>
    <r>
      <t>[y</t>
    </r>
    <r>
      <rPr>
        <vertAlign val="subscript"/>
        <sz val="11"/>
        <color theme="1"/>
        <rFont val="Calibri"/>
        <family val="2"/>
        <scheme val="minor"/>
      </rPr>
      <t>a</t>
    </r>
    <r>
      <rPr>
        <sz val="11"/>
        <color theme="1"/>
        <rFont val="Calibri"/>
        <family val="2"/>
        <scheme val="minor"/>
      </rPr>
      <t>]</t>
    </r>
  </si>
  <si>
    <r>
      <t>[y</t>
    </r>
    <r>
      <rPr>
        <vertAlign val="subscript"/>
        <sz val="11"/>
        <color theme="1"/>
        <rFont val="Calibri"/>
        <family val="2"/>
        <scheme val="minor"/>
      </rPr>
      <t>a</t>
    </r>
    <r>
      <rPr>
        <sz val="11"/>
        <color theme="1"/>
        <rFont val="Calibri"/>
        <family val="2"/>
        <scheme val="minor"/>
      </rPr>
      <t>/b]</t>
    </r>
  </si>
  <si>
    <r>
      <t>[c</t>
    </r>
    <r>
      <rPr>
        <vertAlign val="subscript"/>
        <sz val="11"/>
        <color theme="1"/>
        <rFont val="Calibri"/>
        <family val="2"/>
        <scheme val="minor"/>
      </rPr>
      <t>a</t>
    </r>
    <r>
      <rPr>
        <sz val="11"/>
        <color theme="1"/>
        <rFont val="Calibri"/>
        <family val="2"/>
        <scheme val="minor"/>
      </rPr>
      <t>/c]</t>
    </r>
  </si>
  <si>
    <r>
      <t>[y</t>
    </r>
    <r>
      <rPr>
        <vertAlign val="subscript"/>
        <sz val="11"/>
        <color theme="1"/>
        <rFont val="Calibri"/>
        <family val="2"/>
        <scheme val="minor"/>
      </rPr>
      <t>a</t>
    </r>
    <r>
      <rPr>
        <sz val="11"/>
        <color theme="1"/>
        <rFont val="Calibri"/>
        <family val="2"/>
        <scheme val="minor"/>
      </rPr>
      <t>b</t>
    </r>
    <r>
      <rPr>
        <vertAlign val="subscript"/>
        <sz val="11"/>
        <color theme="1"/>
        <rFont val="Calibri"/>
        <family val="2"/>
        <scheme val="minor"/>
      </rPr>
      <t>a</t>
    </r>
    <r>
      <rPr>
        <sz val="11"/>
        <color theme="1"/>
        <rFont val="Calibri"/>
        <family val="2"/>
        <scheme val="minor"/>
      </rPr>
      <t>c</t>
    </r>
    <r>
      <rPr>
        <vertAlign val="subscript"/>
        <sz val="11"/>
        <color theme="1"/>
        <rFont val="Calibri"/>
        <family val="2"/>
        <scheme val="minor"/>
      </rPr>
      <t>a</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</si>
  <si>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Relación y</t>
    </r>
    <r>
      <rPr>
        <vertAlign val="subscript"/>
        <sz val="11"/>
        <color theme="1"/>
        <rFont val="Calibri"/>
        <family val="2"/>
        <scheme val="minor"/>
      </rPr>
      <t>a</t>
    </r>
    <r>
      <rPr>
        <sz val="11"/>
        <color theme="1"/>
        <rFont val="Calibri"/>
        <family val="2"/>
        <scheme val="minor"/>
      </rPr>
      <t>/b</t>
    </r>
  </si>
  <si>
    <r>
      <t>Relación c</t>
    </r>
    <r>
      <rPr>
        <vertAlign val="subscript"/>
        <sz val="11"/>
        <color theme="1"/>
        <rFont val="Calibri"/>
        <family val="2"/>
        <scheme val="minor"/>
      </rPr>
      <t>a</t>
    </r>
    <r>
      <rPr>
        <sz val="11"/>
        <color theme="1"/>
        <rFont val="Calibri"/>
        <family val="2"/>
        <scheme val="minor"/>
      </rPr>
      <t>/c</t>
    </r>
  </si>
  <si>
    <r>
      <t>Relación b</t>
    </r>
    <r>
      <rPr>
        <vertAlign val="subscript"/>
        <sz val="11"/>
        <color theme="1"/>
        <rFont val="Calibri"/>
        <family val="2"/>
        <scheme val="minor"/>
      </rPr>
      <t>a</t>
    </r>
    <r>
      <rPr>
        <sz val="11"/>
        <color theme="1"/>
        <rFont val="Calibri"/>
        <family val="2"/>
        <scheme val="minor"/>
      </rPr>
      <t>/b</t>
    </r>
  </si>
  <si>
    <t>Distancia al plano de simetría del avión</t>
  </si>
  <si>
    <t>Presión de Inflado</t>
  </si>
  <si>
    <r>
      <t>[p</t>
    </r>
    <r>
      <rPr>
        <vertAlign val="subscript"/>
        <sz val="11"/>
        <color theme="1"/>
        <rFont val="Calibri"/>
        <family val="2"/>
        <scheme val="minor"/>
      </rPr>
      <t>p</t>
    </r>
    <r>
      <rPr>
        <sz val="11"/>
        <color theme="1"/>
        <rFont val="Calibri"/>
        <family val="2"/>
        <scheme val="minor"/>
      </rPr>
      <t>]</t>
    </r>
  </si>
  <si>
    <t>[kPa]</t>
  </si>
  <si>
    <t>Semejante ACT 1</t>
  </si>
  <si>
    <t>Semejante ACT 3</t>
  </si>
  <si>
    <t>Semejante ACT 4</t>
  </si>
  <si>
    <t>Semejante ACT 5</t>
  </si>
  <si>
    <t>Empty Cells:</t>
  </si>
  <si>
    <t>Semejante ACT 6</t>
  </si>
  <si>
    <t>Semejante ACT 7</t>
  </si>
  <si>
    <t>Semejante ACT 8</t>
  </si>
  <si>
    <t>Semejante ACT 9</t>
  </si>
  <si>
    <t>Semejante ACT 10</t>
  </si>
  <si>
    <t>Gulfstream</t>
  </si>
  <si>
    <t>Gulfstream G280</t>
  </si>
  <si>
    <t>Global 5000</t>
  </si>
  <si>
    <t>Global 6000</t>
  </si>
  <si>
    <t>Falcon 7X</t>
  </si>
  <si>
    <t>Embraer</t>
  </si>
  <si>
    <t>Legacy 450</t>
  </si>
  <si>
    <t>Cessna</t>
  </si>
  <si>
    <t>Phenom 300</t>
  </si>
  <si>
    <t>Falcon 900LX</t>
  </si>
  <si>
    <t>Falcon 2000LXS</t>
  </si>
  <si>
    <t>Honeywell</t>
  </si>
  <si>
    <t>TFE731-60</t>
  </si>
  <si>
    <t>PW308C</t>
  </si>
  <si>
    <t>[TSFC]</t>
  </si>
  <si>
    <t>Cockpit - Gallery - Cabin - Vanity - Baggage</t>
  </si>
  <si>
    <t>Velocidad de aproximación</t>
  </si>
  <si>
    <t>Altura máxima operativa</t>
  </si>
  <si>
    <r>
      <t>[H</t>
    </r>
    <r>
      <rPr>
        <vertAlign val="subscript"/>
        <sz val="11"/>
        <color theme="1"/>
        <rFont val="Calibri"/>
        <family val="2"/>
        <scheme val="minor"/>
      </rPr>
      <t>max</t>
    </r>
    <r>
      <rPr>
        <sz val="11"/>
        <color theme="1"/>
        <rFont val="Calibri"/>
        <family val="2"/>
        <scheme val="minor"/>
      </rPr>
      <t>]</t>
    </r>
  </si>
  <si>
    <t>Mach máximo operativo</t>
  </si>
  <si>
    <t>[MMO]</t>
  </si>
  <si>
    <t>Velocidad de despegue</t>
  </si>
  <si>
    <t>[SFC]</t>
  </si>
  <si>
    <r>
      <t>[</t>
    </r>
    <r>
      <rPr>
        <sz val="11"/>
        <color theme="1"/>
        <rFont val="Symbol"/>
        <family val="1"/>
        <charset val="2"/>
      </rPr>
      <t>h</t>
    </r>
    <r>
      <rPr>
        <vertAlign val="subscript"/>
        <sz val="11"/>
        <color theme="1"/>
        <rFont val="Calibri"/>
        <family val="2"/>
        <scheme val="minor"/>
      </rPr>
      <t>prop</t>
    </r>
    <r>
      <rPr>
        <sz val="11"/>
        <color theme="1"/>
        <rFont val="Calibri"/>
        <family val="2"/>
        <scheme val="minor"/>
      </rPr>
      <t>]</t>
    </r>
  </si>
  <si>
    <t>Rendimiento Propulsivo</t>
  </si>
  <si>
    <t>[lb/(lbf·h)]</t>
  </si>
  <si>
    <t>[lb/(shp·h)]</t>
  </si>
  <si>
    <t>Altura típica de crucero</t>
  </si>
  <si>
    <r>
      <t>[H</t>
    </r>
    <r>
      <rPr>
        <vertAlign val="subscript"/>
        <sz val="11"/>
        <color theme="1"/>
        <rFont val="Calibri"/>
        <family val="2"/>
        <scheme val="minor"/>
      </rPr>
      <t>cruise</t>
    </r>
    <r>
      <rPr>
        <sz val="11"/>
        <color theme="1"/>
        <rFont val="Calibri"/>
        <family val="2"/>
        <scheme val="minor"/>
      </rPr>
      <t>]</t>
    </r>
  </si>
  <si>
    <t>Volumen de equipaje</t>
  </si>
  <si>
    <r>
      <t>[Vol</t>
    </r>
    <r>
      <rPr>
        <vertAlign val="subscript"/>
        <sz val="11"/>
        <color theme="1"/>
        <rFont val="Calibri"/>
        <family val="2"/>
        <scheme val="minor"/>
      </rPr>
      <t>bag</t>
    </r>
    <r>
      <rPr>
        <sz val="11"/>
        <color theme="1"/>
        <rFont val="Calibri"/>
        <family val="2"/>
        <scheme val="minor"/>
      </rPr>
      <t>]</t>
    </r>
  </si>
  <si>
    <t>Tripulación</t>
  </si>
  <si>
    <t>[crew]</t>
  </si>
  <si>
    <t>Peso Máximo en Rampa</t>
  </si>
  <si>
    <t>[MRW]</t>
  </si>
  <si>
    <t>Carga Útil Total</t>
  </si>
  <si>
    <t>[TUL]</t>
  </si>
  <si>
    <t>-</t>
  </si>
  <si>
    <t>Nº de Camas</t>
  </si>
  <si>
    <t>[beds]</t>
  </si>
  <si>
    <t>Rolls-Royce</t>
  </si>
  <si>
    <t>BR710A2-20</t>
  </si>
  <si>
    <t>Triciclo retractil</t>
  </si>
  <si>
    <t>Díametro de Neumáticos Principales</t>
  </si>
  <si>
    <t>Ancho Neumáticos Principales</t>
  </si>
  <si>
    <t>Presión de Inflado Tren Principal</t>
  </si>
  <si>
    <r>
      <t>[D</t>
    </r>
    <r>
      <rPr>
        <vertAlign val="subscript"/>
        <sz val="11"/>
        <color theme="1"/>
        <rFont val="Calibri"/>
        <family val="2"/>
        <scheme val="minor"/>
      </rPr>
      <t>mw</t>
    </r>
    <r>
      <rPr>
        <sz val="11"/>
        <color theme="1"/>
        <rFont val="Calibri"/>
        <family val="2"/>
        <scheme val="minor"/>
      </rPr>
      <t>]</t>
    </r>
  </si>
  <si>
    <r>
      <t>[b</t>
    </r>
    <r>
      <rPr>
        <vertAlign val="subscript"/>
        <sz val="11"/>
        <color theme="1"/>
        <rFont val="Calibri"/>
        <family val="2"/>
        <scheme val="minor"/>
      </rPr>
      <t>mw</t>
    </r>
    <r>
      <rPr>
        <sz val="11"/>
        <color theme="1"/>
        <rFont val="Calibri"/>
        <family val="2"/>
        <scheme val="minor"/>
      </rPr>
      <t>]</t>
    </r>
  </si>
  <si>
    <r>
      <t>[p</t>
    </r>
    <r>
      <rPr>
        <vertAlign val="subscript"/>
        <sz val="11"/>
        <color theme="1"/>
        <rFont val="Calibri"/>
        <family val="2"/>
        <scheme val="minor"/>
      </rPr>
      <t>mw</t>
    </r>
    <r>
      <rPr>
        <sz val="11"/>
        <color theme="1"/>
        <rFont val="Calibri"/>
        <family val="2"/>
        <scheme val="minor"/>
      </rPr>
      <t>]</t>
    </r>
  </si>
  <si>
    <r>
      <t>[D</t>
    </r>
    <r>
      <rPr>
        <vertAlign val="subscript"/>
        <sz val="11"/>
        <color theme="1"/>
        <rFont val="Calibri"/>
        <family val="2"/>
        <scheme val="minor"/>
      </rPr>
      <t>nw</t>
    </r>
    <r>
      <rPr>
        <sz val="11"/>
        <color theme="1"/>
        <rFont val="Calibri"/>
        <family val="2"/>
        <scheme val="minor"/>
      </rPr>
      <t>]</t>
    </r>
  </si>
  <si>
    <r>
      <t>[b</t>
    </r>
    <r>
      <rPr>
        <vertAlign val="subscript"/>
        <sz val="11"/>
        <color theme="1"/>
        <rFont val="Calibri"/>
        <family val="2"/>
        <scheme val="minor"/>
      </rPr>
      <t>nw</t>
    </r>
    <r>
      <rPr>
        <sz val="11"/>
        <color theme="1"/>
        <rFont val="Calibri"/>
        <family val="2"/>
        <scheme val="minor"/>
      </rPr>
      <t>]</t>
    </r>
  </si>
  <si>
    <r>
      <t>[p</t>
    </r>
    <r>
      <rPr>
        <vertAlign val="subscript"/>
        <sz val="11"/>
        <color theme="1"/>
        <rFont val="Calibri"/>
        <family val="2"/>
        <scheme val="minor"/>
      </rPr>
      <t>nw</t>
    </r>
    <r>
      <rPr>
        <sz val="11"/>
        <color theme="1"/>
        <rFont val="Calibri"/>
        <family val="2"/>
        <scheme val="minor"/>
      </rPr>
      <t>]</t>
    </r>
  </si>
  <si>
    <t>[bar]</t>
  </si>
  <si>
    <t>Díametro de Neumáticos Morro</t>
  </si>
  <si>
    <t>Ancho Neumáticos Morro</t>
  </si>
  <si>
    <t>Presión de Inflado Tren de Morro</t>
  </si>
  <si>
    <t>baja</t>
  </si>
  <si>
    <t>Posición borde ataque raiz</t>
  </si>
  <si>
    <r>
      <t>[l</t>
    </r>
    <r>
      <rPr>
        <vertAlign val="subscript"/>
        <sz val="11"/>
        <color theme="1"/>
        <rFont val="Calibri"/>
        <family val="2"/>
        <scheme val="minor"/>
      </rPr>
      <t>wr</t>
    </r>
    <r>
      <rPr>
        <sz val="11"/>
        <color theme="1"/>
        <rFont val="Calibri"/>
        <family val="2"/>
        <scheme val="minor"/>
      </rPr>
      <t>]</t>
    </r>
  </si>
  <si>
    <t>[BOW]</t>
  </si>
  <si>
    <t>[EW]</t>
  </si>
  <si>
    <t>Basic Operational Weight</t>
  </si>
  <si>
    <t>Peso Vacío, equipado</t>
  </si>
  <si>
    <t>Max Thrust loading</t>
  </si>
  <si>
    <t>[MTOW/Tto]</t>
  </si>
  <si>
    <t>Mach de Crucero</t>
  </si>
  <si>
    <r>
      <t>[M</t>
    </r>
    <r>
      <rPr>
        <vertAlign val="subscript"/>
        <sz val="11"/>
        <color theme="1"/>
        <rFont val="Calibri"/>
        <family val="2"/>
        <scheme val="minor"/>
      </rPr>
      <t>cruise</t>
    </r>
    <r>
      <rPr>
        <sz val="11"/>
        <color theme="1"/>
        <rFont val="Calibri"/>
        <family val="2"/>
        <scheme val="minor"/>
      </rPr>
      <t>]</t>
    </r>
  </si>
  <si>
    <t>Challenger 350</t>
  </si>
  <si>
    <t>Supercríticos</t>
  </si>
  <si>
    <t>HTF7350</t>
  </si>
  <si>
    <t>HTF250G</t>
  </si>
  <si>
    <r>
      <t>[m/s</t>
    </r>
    <r>
      <rPr>
        <vertAlign val="superscript"/>
        <sz val="11"/>
        <color theme="1"/>
        <rFont val="Calibri"/>
        <family val="2"/>
        <scheme val="minor"/>
      </rPr>
      <t>2</t>
    </r>
    <r>
      <rPr>
        <sz val="11"/>
        <color theme="1"/>
        <rFont val="Calibri"/>
        <family val="2"/>
        <scheme val="minor"/>
      </rPr>
      <t>]</t>
    </r>
  </si>
  <si>
    <t>GravityIMP</t>
  </si>
  <si>
    <t>GravitySI</t>
  </si>
  <si>
    <r>
      <t>[ft/s</t>
    </r>
    <r>
      <rPr>
        <vertAlign val="superscript"/>
        <sz val="11"/>
        <color theme="1"/>
        <rFont val="Calibri"/>
        <family val="2"/>
        <scheme val="minor"/>
      </rPr>
      <t>2</t>
    </r>
    <r>
      <rPr>
        <sz val="11"/>
        <color theme="1"/>
        <rFont val="Calibri"/>
        <family val="2"/>
        <scheme val="minor"/>
      </rPr>
      <t>]</t>
    </r>
  </si>
  <si>
    <t>[lb]</t>
  </si>
  <si>
    <t>PW535E</t>
  </si>
  <si>
    <t>HTF7500E</t>
  </si>
  <si>
    <t>CrewWeightLb</t>
  </si>
  <si>
    <t>PassengerWeightLb</t>
  </si>
  <si>
    <t>PassBaggWeightLb</t>
  </si>
  <si>
    <t>CrewBaggWeightLB</t>
  </si>
  <si>
    <t>CrewBaggWeightSI</t>
  </si>
  <si>
    <t>CrewWeightSI</t>
  </si>
  <si>
    <t>PassengerWeightSI</t>
  </si>
  <si>
    <t>PassBaggWeightSI</t>
  </si>
  <si>
    <t>ShinMaywa US-1A</t>
  </si>
  <si>
    <t>ShinMaywa</t>
  </si>
  <si>
    <t>Bajo el  ala</t>
  </si>
  <si>
    <t>Turboprop</t>
  </si>
  <si>
    <t>T64-IHI-10J</t>
  </si>
  <si>
    <t xml:space="preserve">General Electric </t>
  </si>
  <si>
    <t>Potencia del motor</t>
  </si>
  <si>
    <r>
      <t>[P</t>
    </r>
    <r>
      <rPr>
        <vertAlign val="subscript"/>
        <sz val="11"/>
        <color theme="1"/>
        <rFont val="Calibri"/>
        <family val="2"/>
        <scheme val="minor"/>
      </rPr>
      <t>eng</t>
    </r>
    <r>
      <rPr>
        <sz val="11"/>
        <color theme="1"/>
        <rFont val="Calibri"/>
        <family val="2"/>
        <scheme val="minor"/>
      </rPr>
      <t>]</t>
    </r>
  </si>
  <si>
    <t>[kW]</t>
  </si>
  <si>
    <t>lñ</t>
  </si>
  <si>
    <t>´ñ</t>
  </si>
  <si>
    <t>FL100</t>
  </si>
  <si>
    <t>Bombardier 415</t>
  </si>
  <si>
    <t>PW123AF</t>
  </si>
  <si>
    <t>Pratt &amp; Whitney</t>
  </si>
  <si>
    <t>Semejante ACT 2</t>
  </si>
  <si>
    <t>Legacy 500</t>
  </si>
  <si>
    <t>Citation X+</t>
  </si>
  <si>
    <t>AE3007C2</t>
  </si>
  <si>
    <t>Semejante ACT 11</t>
  </si>
  <si>
    <r>
      <t>[V</t>
    </r>
    <r>
      <rPr>
        <vertAlign val="subscript"/>
        <sz val="11"/>
        <color theme="1"/>
        <rFont val="Calibri"/>
        <family val="2"/>
        <scheme val="minor"/>
      </rPr>
      <t>ref</t>
    </r>
    <r>
      <rPr>
        <sz val="11"/>
        <color theme="1"/>
        <rFont val="Calibri"/>
        <family val="2"/>
        <scheme val="minor"/>
      </rPr>
      <t>]</t>
    </r>
  </si>
</sst>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409]dd\-mmm\-yy;@"/>
    <numFmt numFmtId="165" formatCode="0.0000"/>
    <numFmt numFmtId="166" formatCode="0.000"/>
  </numFmts>
  <fonts count="12" x14ac:knownFonts="1">
    <font>
      <sz val="11"/>
      <color theme="1"/>
      <name val="Calibri"/>
      <family val="2"/>
      <scheme val="minor"/>
    </font>
    <font>
      <vertAlign val="subscript"/>
      <sz val="11"/>
      <color theme="1"/>
      <name val="Calibri"/>
      <family val="2"/>
      <scheme val="minor"/>
    </font>
    <font>
      <sz val="9"/>
      <color indexed="81"/>
      <name val="Tahoma"/>
      <family val="2"/>
    </font>
    <font>
      <b/>
      <sz val="9"/>
      <color indexed="81"/>
      <name val="Tahoma"/>
      <family val="2"/>
    </font>
    <font>
      <sz val="11"/>
      <color theme="1"/>
      <name val="Symbol"/>
      <family val="1"/>
      <charset val="2"/>
    </font>
    <font>
      <vertAlign val="subscript"/>
      <sz val="11"/>
      <color theme="1"/>
      <name val="Symbol"/>
      <family val="1"/>
      <charset val="2"/>
    </font>
    <font>
      <vertAlign val="subscript"/>
      <sz val="11"/>
      <color theme="1"/>
      <name val="SpaceClaim ASME CB"/>
    </font>
    <font>
      <b/>
      <sz val="11"/>
      <color theme="1"/>
      <name val="Calibri"/>
      <family val="2"/>
      <scheme val="minor"/>
    </font>
    <font>
      <vertAlign val="superscript"/>
      <sz val="11"/>
      <color theme="1"/>
      <name val="Calibri"/>
      <family val="2"/>
      <scheme val="minor"/>
    </font>
    <font>
      <sz val="11"/>
      <color theme="1"/>
      <name val="Calibri"/>
      <family val="2"/>
    </font>
    <font>
      <sz val="9"/>
      <color indexed="81"/>
      <name val="Tahoma"/>
      <charset val="1"/>
    </font>
    <font>
      <b/>
      <sz val="9"/>
      <color indexed="81"/>
      <name val="Tahoma"/>
      <charset val="1"/>
    </font>
  </fonts>
  <fills count="7">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5" tint="0.39997558519241921"/>
        <bgColor indexed="64"/>
      </patternFill>
    </fill>
  </fills>
  <borders count="1">
    <border>
      <left/>
      <right/>
      <top/>
      <bottom/>
      <diagonal/>
    </border>
  </borders>
  <cellStyleXfs count="1">
    <xf numFmtId="0" fontId="0" fillId="0" borderId="0"/>
  </cellStyleXfs>
  <cellXfs count="49">
    <xf numFmtId="0" fontId="0" fillId="0" borderId="0" xfId="0"/>
    <xf numFmtId="0" fontId="0" fillId="0" borderId="0" xfId="0" applyAlignment="1">
      <alignment wrapText="1"/>
    </xf>
    <xf numFmtId="0" fontId="0" fillId="0" borderId="0" xfId="0" applyAlignment="1">
      <alignment horizontal="center" vertical="center"/>
    </xf>
    <xf numFmtId="0" fontId="0" fillId="0" borderId="0" xfId="0" applyFill="1" applyAlignment="1">
      <alignment horizontal="center" vertical="center"/>
    </xf>
    <xf numFmtId="0" fontId="0" fillId="2" borderId="0" xfId="0" applyFill="1" applyBorder="1" applyAlignment="1">
      <alignment horizontal="center" vertical="center"/>
    </xf>
    <xf numFmtId="15" fontId="0" fillId="0" borderId="0" xfId="0" applyNumberFormat="1" applyFill="1" applyAlignment="1">
      <alignment horizontal="center" vertical="center"/>
    </xf>
    <xf numFmtId="0" fontId="0" fillId="2" borderId="0" xfId="0" applyFill="1" applyBorder="1" applyAlignment="1">
      <alignment horizontal="left" vertical="center" wrapText="1"/>
    </xf>
    <xf numFmtId="0" fontId="0" fillId="3" borderId="0" xfId="0" applyFill="1" applyAlignment="1">
      <alignment horizontal="center" vertical="center" wrapText="1"/>
    </xf>
    <xf numFmtId="0" fontId="0" fillId="0" borderId="0" xfId="0" applyAlignment="1">
      <alignment horizontal="center" wrapText="1"/>
    </xf>
    <xf numFmtId="2" fontId="0" fillId="0" borderId="0" xfId="0" applyNumberFormat="1" applyFill="1" applyAlignment="1">
      <alignment horizontal="center" vertical="center"/>
    </xf>
    <xf numFmtId="2" fontId="0" fillId="0" borderId="0" xfId="0" applyNumberFormat="1"/>
    <xf numFmtId="0" fontId="0" fillId="2" borderId="0" xfId="0" applyFill="1" applyBorder="1" applyAlignment="1">
      <alignment wrapText="1"/>
    </xf>
    <xf numFmtId="0" fontId="7" fillId="4" borderId="0" xfId="0" applyFont="1" applyFill="1" applyAlignment="1">
      <alignment horizontal="center" vertical="center"/>
    </xf>
    <xf numFmtId="0" fontId="7" fillId="4" borderId="0" xfId="0" applyFont="1" applyFill="1" applyAlignment="1">
      <alignment horizontal="center" vertical="center" wrapText="1"/>
    </xf>
    <xf numFmtId="2" fontId="0" fillId="0" borderId="0" xfId="0" applyNumberFormat="1" applyAlignment="1">
      <alignment horizontal="center" vertical="center"/>
    </xf>
    <xf numFmtId="0" fontId="0" fillId="2" borderId="0" xfId="0" applyFill="1" applyAlignment="1">
      <alignment horizontal="left" vertical="center" wrapText="1"/>
    </xf>
    <xf numFmtId="0" fontId="0" fillId="2" borderId="0" xfId="0" applyFill="1" applyAlignment="1">
      <alignment horizontal="center" vertical="center"/>
    </xf>
    <xf numFmtId="0" fontId="1" fillId="2" borderId="0" xfId="0" applyFont="1" applyFill="1" applyAlignment="1">
      <alignment horizontal="left" vertical="center" wrapText="1"/>
    </xf>
    <xf numFmtId="0" fontId="0" fillId="5" borderId="0" xfId="0" applyFill="1" applyAlignment="1">
      <alignment horizontal="center" vertical="center"/>
    </xf>
    <xf numFmtId="164" fontId="0" fillId="0" borderId="0" xfId="0" applyNumberFormat="1" applyFill="1" applyAlignment="1">
      <alignment horizontal="center" vertical="center"/>
    </xf>
    <xf numFmtId="164" fontId="0" fillId="0" borderId="0" xfId="0" applyNumberFormat="1" applyAlignment="1">
      <alignment horizontal="center" vertical="center"/>
    </xf>
    <xf numFmtId="165" fontId="0" fillId="0" borderId="0" xfId="0" applyNumberFormat="1" applyAlignment="1">
      <alignment horizontal="center" vertical="center"/>
    </xf>
    <xf numFmtId="166" fontId="0" fillId="0" borderId="0" xfId="0" applyNumberFormat="1" applyAlignment="1">
      <alignment horizontal="center" vertical="center"/>
    </xf>
    <xf numFmtId="0" fontId="0" fillId="2" borderId="0" xfId="0" applyFill="1" applyAlignment="1">
      <alignment horizontal="center" vertical="center" wrapText="1"/>
    </xf>
    <xf numFmtId="165" fontId="0" fillId="0" borderId="0" xfId="0" applyNumberFormat="1" applyFill="1" applyAlignment="1">
      <alignment horizontal="center" vertical="center"/>
    </xf>
    <xf numFmtId="0" fontId="0" fillId="3" borderId="0" xfId="0" applyFill="1"/>
    <xf numFmtId="0" fontId="0" fillId="2" borderId="0" xfId="0" applyFill="1"/>
    <xf numFmtId="1" fontId="0" fillId="0" borderId="0" xfId="0" applyNumberFormat="1" applyAlignment="1">
      <alignment horizontal="center" vertical="center"/>
    </xf>
    <xf numFmtId="1" fontId="0" fillId="0" borderId="0" xfId="0" applyNumberFormat="1" applyFill="1" applyAlignment="1">
      <alignment horizontal="center" vertical="center"/>
    </xf>
    <xf numFmtId="0" fontId="0" fillId="0" borderId="0" xfId="0" applyAlignment="1">
      <alignment horizontal="center" wrapText="1"/>
    </xf>
    <xf numFmtId="0" fontId="0" fillId="0" borderId="0" xfId="0" applyAlignment="1">
      <alignment horizontal="center"/>
    </xf>
    <xf numFmtId="2" fontId="0" fillId="0" borderId="0" xfId="0" applyNumberFormat="1" applyAlignment="1">
      <alignment horizontal="center"/>
    </xf>
    <xf numFmtId="0" fontId="0" fillId="3"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vertical="center" wrapText="1"/>
    </xf>
    <xf numFmtId="0" fontId="0" fillId="0" borderId="0" xfId="0" applyAlignment="1">
      <alignment vertical="center"/>
    </xf>
    <xf numFmtId="0" fontId="0" fillId="2" borderId="0" xfId="0" applyFill="1" applyBorder="1" applyAlignment="1">
      <alignment vertical="center" wrapText="1"/>
    </xf>
    <xf numFmtId="0" fontId="0" fillId="0" borderId="0" xfId="0" applyAlignment="1">
      <alignment horizontal="center" vertical="center"/>
    </xf>
    <xf numFmtId="0" fontId="0" fillId="0" borderId="0" xfId="0" applyFill="1" applyAlignment="1">
      <alignment horizontal="right" vertical="center"/>
    </xf>
    <xf numFmtId="0" fontId="0" fillId="6" borderId="0" xfId="0" applyFill="1" applyAlignment="1">
      <alignment horizontal="center" vertical="center"/>
    </xf>
    <xf numFmtId="0" fontId="0" fillId="0" borderId="0" xfId="0" applyAlignment="1">
      <alignment horizontal="center" vertical="center" wrapText="1"/>
    </xf>
    <xf numFmtId="0" fontId="0" fillId="0" borderId="0" xfId="0" applyAlignment="1">
      <alignment horizontal="center" vertical="center"/>
    </xf>
    <xf numFmtId="0" fontId="0" fillId="3" borderId="0" xfId="0" applyFill="1" applyBorder="1" applyAlignment="1">
      <alignment horizontal="center" vertical="center" wrapText="1"/>
    </xf>
    <xf numFmtId="0" fontId="0" fillId="0" borderId="0" xfId="0" applyFill="1" applyAlignment="1">
      <alignment horizontal="center" vertical="center" wrapText="1"/>
    </xf>
    <xf numFmtId="0" fontId="0" fillId="3" borderId="0" xfId="0" applyFill="1" applyAlignment="1">
      <alignment horizontal="center" vertical="center" wrapText="1"/>
    </xf>
    <xf numFmtId="0" fontId="7" fillId="0" borderId="0" xfId="0" applyFont="1" applyFill="1" applyAlignment="1">
      <alignment horizontal="center" vertical="center"/>
    </xf>
    <xf numFmtId="0" fontId="0" fillId="0" borderId="0" xfId="0" applyFill="1" applyAlignment="1">
      <alignment horizontal="center"/>
    </xf>
    <xf numFmtId="0" fontId="0" fillId="0" borderId="0" xfId="0" applyAlignment="1">
      <alignment horizontal="center"/>
    </xf>
  </cellXfs>
  <cellStyles count="1">
    <cellStyle name="Normal" xfId="0" builtinId="0"/>
  </cellStyles>
  <dxfs count="2">
    <dxf>
      <fill>
        <patternFill>
          <bgColor rgb="FFE79991"/>
        </patternFill>
      </fill>
    </dxf>
    <dxf>
      <fill>
        <patternFill>
          <bgColor rgb="FFE39595"/>
        </patternFill>
      </fill>
    </dxf>
  </dxfs>
  <tableStyles count="0" defaultTableStyle="TableStyleMedium2" defaultPivotStyle="PivotStyleLight16"/>
  <colors>
    <mruColors>
      <color rgb="FFE39595"/>
      <color rgb="FFE7999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jpeg"/><Relationship Id="rId7" Type="http://schemas.openxmlformats.org/officeDocument/2006/relationships/image" Target="../media/image7.jpeg"/><Relationship Id="rId12" Type="http://schemas.openxmlformats.org/officeDocument/2006/relationships/image" Target="../media/image12.png"/><Relationship Id="rId17" Type="http://schemas.openxmlformats.org/officeDocument/2006/relationships/image" Target="../media/image17.jpeg"/><Relationship Id="rId2" Type="http://schemas.openxmlformats.org/officeDocument/2006/relationships/image" Target="../media/image2.jpeg"/><Relationship Id="rId16" Type="http://schemas.openxmlformats.org/officeDocument/2006/relationships/image" Target="../media/image16.png"/><Relationship Id="rId20" Type="http://schemas.openxmlformats.org/officeDocument/2006/relationships/image" Target="../media/image20.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jpe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28.emf"/><Relationship Id="rId3" Type="http://schemas.openxmlformats.org/officeDocument/2006/relationships/image" Target="../media/image23.png"/><Relationship Id="rId7" Type="http://schemas.openxmlformats.org/officeDocument/2006/relationships/image" Target="../media/image27.emf"/><Relationship Id="rId12" Type="http://schemas.openxmlformats.org/officeDocument/2006/relationships/image" Target="../media/image32.png"/><Relationship Id="rId2" Type="http://schemas.openxmlformats.org/officeDocument/2006/relationships/image" Target="../media/image22.png"/><Relationship Id="rId1" Type="http://schemas.openxmlformats.org/officeDocument/2006/relationships/image" Target="../media/image3.png"/><Relationship Id="rId6" Type="http://schemas.openxmlformats.org/officeDocument/2006/relationships/image" Target="../media/image26.emf"/><Relationship Id="rId11" Type="http://schemas.openxmlformats.org/officeDocument/2006/relationships/image" Target="../media/image31.emf"/><Relationship Id="rId5" Type="http://schemas.openxmlformats.org/officeDocument/2006/relationships/image" Target="../media/image25.emf"/><Relationship Id="rId10" Type="http://schemas.openxmlformats.org/officeDocument/2006/relationships/image" Target="../media/image30.emf"/><Relationship Id="rId4" Type="http://schemas.openxmlformats.org/officeDocument/2006/relationships/image" Target="../media/image24.emf"/><Relationship Id="rId9" Type="http://schemas.openxmlformats.org/officeDocument/2006/relationships/image" Target="../media/image29.emf"/></Relationships>
</file>

<file path=xl/drawings/drawing1.xml><?xml version="1.0" encoding="utf-8"?>
<xdr:wsDr xmlns:xdr="http://schemas.openxmlformats.org/drawingml/2006/spreadsheetDrawing" xmlns:a="http://schemas.openxmlformats.org/drawingml/2006/main">
  <xdr:twoCellAnchor editAs="oneCell">
    <xdr:from>
      <xdr:col>11</xdr:col>
      <xdr:colOff>28575</xdr:colOff>
      <xdr:row>4</xdr:row>
      <xdr:rowOff>82667</xdr:rowOff>
    </xdr:from>
    <xdr:to>
      <xdr:col>11</xdr:col>
      <xdr:colOff>1504037</xdr:colOff>
      <xdr:row>4</xdr:row>
      <xdr:rowOff>1066800</xdr:rowOff>
    </xdr:to>
    <xdr:pic>
      <xdr:nvPicPr>
        <xdr:cNvPr id="41" name="Picture 40" descr="Image result for legacy 450">
          <a:extLst>
            <a:ext uri="{FF2B5EF4-FFF2-40B4-BE49-F238E27FC236}">
              <a16:creationId xmlns="" xmlns:a16="http://schemas.microsoft.com/office/drawing/2014/main" id="{00000000-0008-0000-0000-000029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1280" t="11280" r="14939" b="14939"/>
        <a:stretch/>
      </xdr:blipFill>
      <xdr:spPr bwMode="auto">
        <a:xfrm>
          <a:off x="15470281" y="844667"/>
          <a:ext cx="1475462" cy="9841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47625</xdr:colOff>
      <xdr:row>4</xdr:row>
      <xdr:rowOff>56244</xdr:rowOff>
    </xdr:from>
    <xdr:to>
      <xdr:col>4</xdr:col>
      <xdr:colOff>1482481</xdr:colOff>
      <xdr:row>4</xdr:row>
      <xdr:rowOff>1047750</xdr:rowOff>
    </xdr:to>
    <xdr:pic>
      <xdr:nvPicPr>
        <xdr:cNvPr id="3" name="Picture 2">
          <a:extLst>
            <a:ext uri="{FF2B5EF4-FFF2-40B4-BE49-F238E27FC236}">
              <a16:creationId xmlns="" xmlns:a16="http://schemas.microsoft.com/office/drawing/2014/main" id="{00000000-0008-0000-0000-000003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2054" r="17007"/>
        <a:stretch/>
      </xdr:blipFill>
      <xdr:spPr>
        <a:xfrm>
          <a:off x="4629150" y="818244"/>
          <a:ext cx="1434856" cy="991506"/>
        </a:xfrm>
        <a:prstGeom prst="rect">
          <a:avLst/>
        </a:prstGeom>
      </xdr:spPr>
    </xdr:pic>
    <xdr:clientData/>
  </xdr:twoCellAnchor>
  <xdr:twoCellAnchor>
    <xdr:from>
      <xdr:col>1</xdr:col>
      <xdr:colOff>116411</xdr:colOff>
      <xdr:row>173</xdr:row>
      <xdr:rowOff>77028</xdr:rowOff>
    </xdr:from>
    <xdr:to>
      <xdr:col>4</xdr:col>
      <xdr:colOff>1466850</xdr:colOff>
      <xdr:row>188</xdr:row>
      <xdr:rowOff>59408</xdr:rowOff>
    </xdr:to>
    <xdr:pic>
      <xdr:nvPicPr>
        <xdr:cNvPr id="4" name="Picture 3">
          <a:extLst>
            <a:ext uri="{FF2B5EF4-FFF2-40B4-BE49-F238E27FC236}">
              <a16:creationId xmlns=""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535636" y="34957578"/>
          <a:ext cx="4512739" cy="2839880"/>
        </a:xfrm>
        <a:prstGeom prst="rect">
          <a:avLst/>
        </a:prstGeom>
      </xdr:spPr>
    </xdr:pic>
    <xdr:clientData/>
  </xdr:twoCellAnchor>
  <xdr:twoCellAnchor editAs="oneCell">
    <xdr:from>
      <xdr:col>4</xdr:col>
      <xdr:colOff>76199</xdr:colOff>
      <xdr:row>51</xdr:row>
      <xdr:rowOff>66676</xdr:rowOff>
    </xdr:from>
    <xdr:to>
      <xdr:col>4</xdr:col>
      <xdr:colOff>1467970</xdr:colOff>
      <xdr:row>51</xdr:row>
      <xdr:rowOff>1059670</xdr:rowOff>
    </xdr:to>
    <xdr:pic>
      <xdr:nvPicPr>
        <xdr:cNvPr id="5" name="Picture 4">
          <a:extLst>
            <a:ext uri="{FF2B5EF4-FFF2-40B4-BE49-F238E27FC236}">
              <a16:creationId xmlns="" xmlns:a16="http://schemas.microsoft.com/office/drawing/2014/main" id="{00000000-0008-0000-0000-000005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8050" t="8004" r="36941" b="9230"/>
        <a:stretch/>
      </xdr:blipFill>
      <xdr:spPr>
        <a:xfrm>
          <a:off x="4771464" y="12202647"/>
          <a:ext cx="1391771" cy="992994"/>
        </a:xfrm>
        <a:prstGeom prst="rect">
          <a:avLst/>
        </a:prstGeom>
      </xdr:spPr>
    </xdr:pic>
    <xdr:clientData/>
  </xdr:twoCellAnchor>
  <xdr:twoCellAnchor>
    <xdr:from>
      <xdr:col>5</xdr:col>
      <xdr:colOff>38099</xdr:colOff>
      <xdr:row>4</xdr:row>
      <xdr:rowOff>58348</xdr:rowOff>
    </xdr:from>
    <xdr:to>
      <xdr:col>5</xdr:col>
      <xdr:colOff>1485900</xdr:colOff>
      <xdr:row>4</xdr:row>
      <xdr:rowOff>1076546</xdr:rowOff>
    </xdr:to>
    <xdr:pic>
      <xdr:nvPicPr>
        <xdr:cNvPr id="7" name="Picture 6">
          <a:extLst>
            <a:ext uri="{FF2B5EF4-FFF2-40B4-BE49-F238E27FC236}">
              <a16:creationId xmlns="" xmlns:a16="http://schemas.microsoft.com/office/drawing/2014/main" id="{00000000-0008-0000-0000-000007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9252" r="11046"/>
        <a:stretch/>
      </xdr:blipFill>
      <xdr:spPr>
        <a:xfrm>
          <a:off x="6290981" y="820348"/>
          <a:ext cx="1447801" cy="1018198"/>
        </a:xfrm>
        <a:prstGeom prst="rect">
          <a:avLst/>
        </a:prstGeom>
      </xdr:spPr>
    </xdr:pic>
    <xdr:clientData/>
  </xdr:twoCellAnchor>
  <xdr:twoCellAnchor>
    <xdr:from>
      <xdr:col>6</xdr:col>
      <xdr:colOff>39781</xdr:colOff>
      <xdr:row>4</xdr:row>
      <xdr:rowOff>110453</xdr:rowOff>
    </xdr:from>
    <xdr:to>
      <xdr:col>6</xdr:col>
      <xdr:colOff>1506631</xdr:colOff>
      <xdr:row>4</xdr:row>
      <xdr:rowOff>1005638</xdr:rowOff>
    </xdr:to>
    <xdr:pic>
      <xdr:nvPicPr>
        <xdr:cNvPr id="8" name="Picture 7">
          <a:extLst>
            <a:ext uri="{FF2B5EF4-FFF2-40B4-BE49-F238E27FC236}">
              <a16:creationId xmlns="" xmlns:a16="http://schemas.microsoft.com/office/drawing/2014/main" id="{00000000-0008-0000-0000-000008000000}"/>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13277" r="6400"/>
        <a:stretch/>
      </xdr:blipFill>
      <xdr:spPr>
        <a:xfrm>
          <a:off x="7816663" y="872453"/>
          <a:ext cx="1466850" cy="895185"/>
        </a:xfrm>
        <a:prstGeom prst="rect">
          <a:avLst/>
        </a:prstGeom>
      </xdr:spPr>
    </xdr:pic>
    <xdr:clientData/>
  </xdr:twoCellAnchor>
  <xdr:twoCellAnchor editAs="oneCell">
    <xdr:from>
      <xdr:col>5</xdr:col>
      <xdr:colOff>49305</xdr:colOff>
      <xdr:row>51</xdr:row>
      <xdr:rowOff>133350</xdr:rowOff>
    </xdr:from>
    <xdr:to>
      <xdr:col>5</xdr:col>
      <xdr:colOff>1506916</xdr:colOff>
      <xdr:row>51</xdr:row>
      <xdr:rowOff>1019735</xdr:rowOff>
    </xdr:to>
    <xdr:pic>
      <xdr:nvPicPr>
        <xdr:cNvPr id="23" name="Picture 22">
          <a:extLst>
            <a:ext uri="{FF2B5EF4-FFF2-40B4-BE49-F238E27FC236}">
              <a16:creationId xmlns="" xmlns:a16="http://schemas.microsoft.com/office/drawing/2014/main" id="{00000000-0008-0000-0000-000017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826187" y="12269321"/>
          <a:ext cx="1457611" cy="886385"/>
        </a:xfrm>
        <a:prstGeom prst="rect">
          <a:avLst/>
        </a:prstGeom>
      </xdr:spPr>
    </xdr:pic>
    <xdr:clientData/>
  </xdr:twoCellAnchor>
  <xdr:twoCellAnchor editAs="oneCell">
    <xdr:from>
      <xdr:col>7</xdr:col>
      <xdr:colOff>28575</xdr:colOff>
      <xdr:row>4</xdr:row>
      <xdr:rowOff>55557</xdr:rowOff>
    </xdr:from>
    <xdr:to>
      <xdr:col>7</xdr:col>
      <xdr:colOff>1505523</xdr:colOff>
      <xdr:row>4</xdr:row>
      <xdr:rowOff>1084168</xdr:rowOff>
    </xdr:to>
    <xdr:pic>
      <xdr:nvPicPr>
        <xdr:cNvPr id="2" name="Picture 1">
          <a:extLst>
            <a:ext uri="{FF2B5EF4-FFF2-40B4-BE49-F238E27FC236}">
              <a16:creationId xmlns="" xmlns:a16="http://schemas.microsoft.com/office/drawing/2014/main" id="{00000000-0008-0000-0000-000002000000}"/>
            </a:ext>
          </a:extLst>
        </xdr:cNvPr>
        <xdr:cNvPicPr>
          <a:picLocks noChangeAspect="1"/>
        </xdr:cNvPicPr>
      </xdr:nvPicPr>
      <xdr:blipFill rotWithShape="1">
        <a:blip xmlns:r="http://schemas.openxmlformats.org/officeDocument/2006/relationships" r:embed="rId8"/>
        <a:srcRect l="2799" t="2799" r="7337" b="7337"/>
        <a:stretch/>
      </xdr:blipFill>
      <xdr:spPr>
        <a:xfrm>
          <a:off x="9329457" y="817557"/>
          <a:ext cx="1476948" cy="1028611"/>
        </a:xfrm>
        <a:prstGeom prst="rect">
          <a:avLst/>
        </a:prstGeom>
      </xdr:spPr>
    </xdr:pic>
    <xdr:clientData/>
  </xdr:twoCellAnchor>
  <xdr:twoCellAnchor editAs="oneCell">
    <xdr:from>
      <xdr:col>8</xdr:col>
      <xdr:colOff>17369</xdr:colOff>
      <xdr:row>4</xdr:row>
      <xdr:rowOff>57152</xdr:rowOff>
    </xdr:from>
    <xdr:to>
      <xdr:col>8</xdr:col>
      <xdr:colOff>1503269</xdr:colOff>
      <xdr:row>4</xdr:row>
      <xdr:rowOff>1091999</xdr:rowOff>
    </xdr:to>
    <xdr:pic>
      <xdr:nvPicPr>
        <xdr:cNvPr id="20" name="Picture 19">
          <a:extLst>
            <a:ext uri="{FF2B5EF4-FFF2-40B4-BE49-F238E27FC236}">
              <a16:creationId xmlns="" xmlns:a16="http://schemas.microsoft.com/office/drawing/2014/main" id="{00000000-0008-0000-0000-000014000000}"/>
            </a:ext>
          </a:extLst>
        </xdr:cNvPr>
        <xdr:cNvPicPr>
          <a:picLocks noChangeAspect="1"/>
        </xdr:cNvPicPr>
      </xdr:nvPicPr>
      <xdr:blipFill rotWithShape="1">
        <a:blip xmlns:r="http://schemas.openxmlformats.org/officeDocument/2006/relationships" r:embed="rId9"/>
        <a:srcRect l="2067" t="2068" r="16118" b="16117"/>
        <a:stretch/>
      </xdr:blipFill>
      <xdr:spPr>
        <a:xfrm>
          <a:off x="10842251" y="819152"/>
          <a:ext cx="1485900" cy="1034847"/>
        </a:xfrm>
        <a:prstGeom prst="rect">
          <a:avLst/>
        </a:prstGeom>
      </xdr:spPr>
    </xdr:pic>
    <xdr:clientData/>
  </xdr:twoCellAnchor>
  <xdr:twoCellAnchor editAs="oneCell">
    <xdr:from>
      <xdr:col>7</xdr:col>
      <xdr:colOff>56030</xdr:colOff>
      <xdr:row>51</xdr:row>
      <xdr:rowOff>353156</xdr:rowOff>
    </xdr:from>
    <xdr:to>
      <xdr:col>7</xdr:col>
      <xdr:colOff>1465539</xdr:colOff>
      <xdr:row>51</xdr:row>
      <xdr:rowOff>896470</xdr:rowOff>
    </xdr:to>
    <xdr:pic>
      <xdr:nvPicPr>
        <xdr:cNvPr id="24" name="Picture 23" descr="http://businessaircraft.bombardier.com/sites/businessaircraft.bombardier.com/themes/custom/bba/images/aircraft/global6000/Floorplan_G6000.jpg">
          <a:extLst>
            <a:ext uri="{FF2B5EF4-FFF2-40B4-BE49-F238E27FC236}">
              <a16:creationId xmlns="" xmlns:a16="http://schemas.microsoft.com/office/drawing/2014/main" id="{00000000-0008-0000-0000-000018000000}"/>
            </a:ext>
          </a:extLst>
        </xdr:cNvPr>
        <xdr:cNvPicPr>
          <a:picLocks noChangeAspect="1" noChangeArrowheads="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12361" r="10701"/>
        <a:stretch/>
      </xdr:blipFill>
      <xdr:spPr bwMode="auto">
        <a:xfrm>
          <a:off x="10880912" y="12489127"/>
          <a:ext cx="1409509" cy="543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100857</xdr:colOff>
      <xdr:row>51</xdr:row>
      <xdr:rowOff>301871</xdr:rowOff>
    </xdr:from>
    <xdr:to>
      <xdr:col>8</xdr:col>
      <xdr:colOff>1472987</xdr:colOff>
      <xdr:row>51</xdr:row>
      <xdr:rowOff>930088</xdr:rowOff>
    </xdr:to>
    <xdr:pic>
      <xdr:nvPicPr>
        <xdr:cNvPr id="25" name="Picture 24" descr="http://businessaircraft.bombardier.com/sites/businessaircraft.bombardier.com/themes/custom/bba/images/aircraft/global5000/Floorplan_G5000.jpg">
          <a:extLst>
            <a:ext uri="{FF2B5EF4-FFF2-40B4-BE49-F238E27FC236}">
              <a16:creationId xmlns="" xmlns:a16="http://schemas.microsoft.com/office/drawing/2014/main" id="{00000000-0008-0000-0000-000019000000}"/>
            </a:ext>
          </a:extLst>
        </xdr:cNvPr>
        <xdr:cNvPicPr>
          <a:picLocks noChangeAspect="1" noChangeArrowheads="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17321" r="17124"/>
        <a:stretch/>
      </xdr:blipFill>
      <xdr:spPr bwMode="auto">
        <a:xfrm>
          <a:off x="12449739" y="12437842"/>
          <a:ext cx="1372130" cy="628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44824</xdr:colOff>
      <xdr:row>4</xdr:row>
      <xdr:rowOff>100853</xdr:rowOff>
    </xdr:from>
    <xdr:to>
      <xdr:col>9</xdr:col>
      <xdr:colOff>1501589</xdr:colOff>
      <xdr:row>4</xdr:row>
      <xdr:rowOff>1042144</xdr:rowOff>
    </xdr:to>
    <xdr:pic>
      <xdr:nvPicPr>
        <xdr:cNvPr id="22" name="Picture 21" descr="Image result for challenger 350">
          <a:extLst>
            <a:ext uri="{FF2B5EF4-FFF2-40B4-BE49-F238E27FC236}">
              <a16:creationId xmlns="" xmlns:a16="http://schemas.microsoft.com/office/drawing/2014/main" id="{00000000-0008-0000-0000-000016000000}"/>
            </a:ext>
          </a:extLst>
        </xdr:cNvPr>
        <xdr:cNvPicPr>
          <a:picLocks noChangeAspect="1" noChangeArrowheads="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5326" r="17748"/>
        <a:stretch/>
      </xdr:blipFill>
      <xdr:spPr bwMode="auto">
        <a:xfrm>
          <a:off x="13917706" y="862853"/>
          <a:ext cx="1456765" cy="9412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67235</xdr:colOff>
      <xdr:row>51</xdr:row>
      <xdr:rowOff>261860</xdr:rowOff>
    </xdr:from>
    <xdr:to>
      <xdr:col>9</xdr:col>
      <xdr:colOff>1487658</xdr:colOff>
      <xdr:row>51</xdr:row>
      <xdr:rowOff>974912</xdr:rowOff>
    </xdr:to>
    <xdr:pic>
      <xdr:nvPicPr>
        <xdr:cNvPr id="26" name="Picture 25" descr="http://businessaircraft.bombardier.com/sites/businessaircraft.bombardier.com/themes/custom/bba/images/aircraft/challenger350/Floorplan_C350.jpg">
          <a:extLst>
            <a:ext uri="{FF2B5EF4-FFF2-40B4-BE49-F238E27FC236}">
              <a16:creationId xmlns="" xmlns:a16="http://schemas.microsoft.com/office/drawing/2014/main" id="{00000000-0008-0000-0000-00001A000000}"/>
            </a:ext>
          </a:extLst>
        </xdr:cNvPr>
        <xdr:cNvPicPr>
          <a:picLocks noChangeAspect="1" noChangeArrowheads="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23888" r="24053"/>
        <a:stretch/>
      </xdr:blipFill>
      <xdr:spPr bwMode="auto">
        <a:xfrm>
          <a:off x="6286500" y="12397831"/>
          <a:ext cx="1420423" cy="7130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56029</xdr:colOff>
      <xdr:row>4</xdr:row>
      <xdr:rowOff>211366</xdr:rowOff>
    </xdr:from>
    <xdr:to>
      <xdr:col>10</xdr:col>
      <xdr:colOff>1490383</xdr:colOff>
      <xdr:row>4</xdr:row>
      <xdr:rowOff>1064559</xdr:rowOff>
    </xdr:to>
    <xdr:pic>
      <xdr:nvPicPr>
        <xdr:cNvPr id="31" name="Picture 30" descr="http://www.gulfstream.com/assets/images/_280/turntable/img-plane006.jpg">
          <a:extLst>
            <a:ext uri="{FF2B5EF4-FFF2-40B4-BE49-F238E27FC236}">
              <a16:creationId xmlns="" xmlns:a16="http://schemas.microsoft.com/office/drawing/2014/main" id="{00000000-0008-0000-0000-00001F000000}"/>
            </a:ext>
          </a:extLst>
        </xdr:cNvPr>
        <xdr:cNvPicPr>
          <a:picLocks noChangeAspect="1" noChangeArrowheads="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26456" t="16469" r="16020" b="22266"/>
        <a:stretch/>
      </xdr:blipFill>
      <xdr:spPr bwMode="auto">
        <a:xfrm>
          <a:off x="13928911" y="973366"/>
          <a:ext cx="1434354" cy="853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33618</xdr:colOff>
      <xdr:row>51</xdr:row>
      <xdr:rowOff>212911</xdr:rowOff>
    </xdr:from>
    <xdr:to>
      <xdr:col>10</xdr:col>
      <xdr:colOff>1492293</xdr:colOff>
      <xdr:row>51</xdr:row>
      <xdr:rowOff>1028047</xdr:rowOff>
    </xdr:to>
    <xdr:pic>
      <xdr:nvPicPr>
        <xdr:cNvPr id="9" name="Picture 8">
          <a:extLst>
            <a:ext uri="{FF2B5EF4-FFF2-40B4-BE49-F238E27FC236}">
              <a16:creationId xmlns="" xmlns:a16="http://schemas.microsoft.com/office/drawing/2014/main" id="{00000000-0008-0000-0000-000009000000}"/>
            </a:ext>
          </a:extLst>
        </xdr:cNvPr>
        <xdr:cNvPicPr>
          <a:picLocks noChangeAspect="1"/>
        </xdr:cNvPicPr>
      </xdr:nvPicPr>
      <xdr:blipFill>
        <a:blip xmlns:r="http://schemas.openxmlformats.org/officeDocument/2006/relationships" r:embed="rId15"/>
        <a:stretch>
          <a:fillRect/>
        </a:stretch>
      </xdr:blipFill>
      <xdr:spPr>
        <a:xfrm>
          <a:off x="6252883" y="12348882"/>
          <a:ext cx="1458675" cy="815136"/>
        </a:xfrm>
        <a:prstGeom prst="rect">
          <a:avLst/>
        </a:prstGeom>
      </xdr:spPr>
    </xdr:pic>
    <xdr:clientData/>
  </xdr:twoCellAnchor>
  <xdr:twoCellAnchor editAs="oneCell">
    <xdr:from>
      <xdr:col>13</xdr:col>
      <xdr:colOff>47390</xdr:colOff>
      <xdr:row>4</xdr:row>
      <xdr:rowOff>53959</xdr:rowOff>
    </xdr:from>
    <xdr:to>
      <xdr:col>13</xdr:col>
      <xdr:colOff>1503353</xdr:colOff>
      <xdr:row>4</xdr:row>
      <xdr:rowOff>1115317</xdr:rowOff>
    </xdr:to>
    <xdr:pic>
      <xdr:nvPicPr>
        <xdr:cNvPr id="37" name="Picture 36" descr="Image result for phenom 300">
          <a:extLst>
            <a:ext uri="{FF2B5EF4-FFF2-40B4-BE49-F238E27FC236}">
              <a16:creationId xmlns="" xmlns:a16="http://schemas.microsoft.com/office/drawing/2014/main" id="{00000000-0008-0000-0000-000025000000}"/>
            </a:ext>
          </a:extLst>
        </xdr:cNvPr>
        <xdr:cNvPicPr>
          <a:picLocks noChangeAspect="1" noChangeArrowheads="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6270" r="8740"/>
        <a:stretch/>
      </xdr:blipFill>
      <xdr:spPr bwMode="auto">
        <a:xfrm>
          <a:off x="18512752" y="625459"/>
          <a:ext cx="1455963" cy="10613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26276</xdr:colOff>
      <xdr:row>4</xdr:row>
      <xdr:rowOff>86556</xdr:rowOff>
    </xdr:from>
    <xdr:to>
      <xdr:col>12</xdr:col>
      <xdr:colOff>1506861</xdr:colOff>
      <xdr:row>4</xdr:row>
      <xdr:rowOff>1088633</xdr:rowOff>
    </xdr:to>
    <xdr:pic>
      <xdr:nvPicPr>
        <xdr:cNvPr id="40" name="Picture 39" descr="Image result for legacy 500">
          <a:extLst>
            <a:ext uri="{FF2B5EF4-FFF2-40B4-BE49-F238E27FC236}">
              <a16:creationId xmlns="" xmlns:a16="http://schemas.microsoft.com/office/drawing/2014/main" id="{00000000-0008-0000-0000-000028000000}"/>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flipH="1">
          <a:off x="16961069" y="658056"/>
          <a:ext cx="1480585" cy="10020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39234</xdr:colOff>
      <xdr:row>51</xdr:row>
      <xdr:rowOff>119742</xdr:rowOff>
    </xdr:from>
    <xdr:to>
      <xdr:col>14</xdr:col>
      <xdr:colOff>1495801</xdr:colOff>
      <xdr:row>51</xdr:row>
      <xdr:rowOff>957941</xdr:rowOff>
    </xdr:to>
    <xdr:pic>
      <xdr:nvPicPr>
        <xdr:cNvPr id="6" name="Picture 5">
          <a:extLst>
            <a:ext uri="{FF2B5EF4-FFF2-40B4-BE49-F238E27FC236}">
              <a16:creationId xmlns="" xmlns:a16="http://schemas.microsoft.com/office/drawing/2014/main" id="{00000000-0008-0000-0000-000006000000}"/>
            </a:ext>
          </a:extLst>
        </xdr:cNvPr>
        <xdr:cNvPicPr>
          <a:picLocks noChangeAspect="1"/>
        </xdr:cNvPicPr>
      </xdr:nvPicPr>
      <xdr:blipFill>
        <a:blip xmlns:r="http://schemas.openxmlformats.org/officeDocument/2006/relationships" r:embed="rId18"/>
        <a:stretch>
          <a:fillRect/>
        </a:stretch>
      </xdr:blipFill>
      <xdr:spPr>
        <a:xfrm>
          <a:off x="20035165" y="12186932"/>
          <a:ext cx="1456567" cy="838199"/>
        </a:xfrm>
        <a:prstGeom prst="rect">
          <a:avLst/>
        </a:prstGeom>
      </xdr:spPr>
    </xdr:pic>
    <xdr:clientData/>
  </xdr:twoCellAnchor>
  <xdr:twoCellAnchor editAs="oneCell">
    <xdr:from>
      <xdr:col>14</xdr:col>
      <xdr:colOff>20853</xdr:colOff>
      <xdr:row>4</xdr:row>
      <xdr:rowOff>142338</xdr:rowOff>
    </xdr:from>
    <xdr:to>
      <xdr:col>14</xdr:col>
      <xdr:colOff>1516466</xdr:colOff>
      <xdr:row>4</xdr:row>
      <xdr:rowOff>980870</xdr:rowOff>
    </xdr:to>
    <xdr:pic>
      <xdr:nvPicPr>
        <xdr:cNvPr id="28" name="Picture 27" descr="Image result for cessna citation longitude">
          <a:extLst>
            <a:ext uri="{FF2B5EF4-FFF2-40B4-BE49-F238E27FC236}">
              <a16:creationId xmlns="" xmlns:a16="http://schemas.microsoft.com/office/drawing/2014/main" id="{00000000-0008-0000-0000-00001C000000}"/>
            </a:ext>
          </a:extLst>
        </xdr:cNvPr>
        <xdr:cNvPicPr>
          <a:picLocks noChangeAspect="1" noChangeArrowheads="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l="11335" r="10073"/>
        <a:stretch/>
      </xdr:blipFill>
      <xdr:spPr bwMode="auto">
        <a:xfrm>
          <a:off x="20016784" y="713838"/>
          <a:ext cx="1495613" cy="8385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26460</xdr:colOff>
      <xdr:row>51</xdr:row>
      <xdr:rowOff>110613</xdr:rowOff>
    </xdr:from>
    <xdr:to>
      <xdr:col>11</xdr:col>
      <xdr:colOff>1504703</xdr:colOff>
      <xdr:row>51</xdr:row>
      <xdr:rowOff>982612</xdr:rowOff>
    </xdr:to>
    <xdr:pic>
      <xdr:nvPicPr>
        <xdr:cNvPr id="27" name="Picture 26" descr="Image result for legacy 450 cabin">
          <a:extLst>
            <a:ext uri="{FF2B5EF4-FFF2-40B4-BE49-F238E27FC236}">
              <a16:creationId xmlns="" xmlns:a16="http://schemas.microsoft.com/office/drawing/2014/main" id="{00000000-0008-0000-0000-00001B000000}"/>
            </a:ext>
          </a:extLst>
        </xdr:cNvPr>
        <xdr:cNvPicPr>
          <a:picLocks noChangeAspect="1" noChangeArrowheads="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13228"/>
        <a:stretch/>
      </xdr:blipFill>
      <xdr:spPr bwMode="auto">
        <a:xfrm>
          <a:off x="15549137" y="12182782"/>
          <a:ext cx="1478243" cy="871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13416</xdr:colOff>
      <xdr:row>51</xdr:row>
      <xdr:rowOff>110009</xdr:rowOff>
    </xdr:from>
    <xdr:to>
      <xdr:col>12</xdr:col>
      <xdr:colOff>1518633</xdr:colOff>
      <xdr:row>51</xdr:row>
      <xdr:rowOff>985052</xdr:rowOff>
    </xdr:to>
    <xdr:pic>
      <xdr:nvPicPr>
        <xdr:cNvPr id="32" name="Picture 31" descr="Configuración interior de la cabina del Legacy 500"/>
        <xdr:cNvPicPr>
          <a:picLocks noChangeAspect="1" noChangeArrowheads="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12365"/>
        <a:stretch/>
      </xdr:blipFill>
      <xdr:spPr bwMode="auto">
        <a:xfrm>
          <a:off x="17083289" y="12194685"/>
          <a:ext cx="1505217" cy="8750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319612</xdr:colOff>
      <xdr:row>152</xdr:row>
      <xdr:rowOff>139700</xdr:rowOff>
    </xdr:from>
    <xdr:to>
      <xdr:col>3</xdr:col>
      <xdr:colOff>418500</xdr:colOff>
      <xdr:row>166</xdr:row>
      <xdr:rowOff>21308</xdr:rowOff>
    </xdr:to>
    <xdr:pic>
      <xdr:nvPicPr>
        <xdr:cNvPr id="3" name="Picture 2">
          <a:extLst>
            <a:ext uri="{FF2B5EF4-FFF2-40B4-BE49-F238E27FC236}">
              <a16:creationId xmlns=""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319612" y="38176200"/>
          <a:ext cx="4061288" cy="2548608"/>
        </a:xfrm>
        <a:prstGeom prst="rect">
          <a:avLst/>
        </a:prstGeom>
      </xdr:spPr>
    </xdr:pic>
    <xdr:clientData/>
  </xdr:twoCellAnchor>
  <xdr:twoCellAnchor editAs="oneCell">
    <xdr:from>
      <xdr:col>0</xdr:col>
      <xdr:colOff>0</xdr:colOff>
      <xdr:row>21</xdr:row>
      <xdr:rowOff>59531</xdr:rowOff>
    </xdr:from>
    <xdr:to>
      <xdr:col>3</xdr:col>
      <xdr:colOff>540138</xdr:colOff>
      <xdr:row>21</xdr:row>
      <xdr:rowOff>146082</xdr:rowOff>
    </xdr:to>
    <xdr:pic>
      <xdr:nvPicPr>
        <xdr:cNvPr id="6" name="Imagen 5">
          <a:extLst>
            <a:ext uri="{FF2B5EF4-FFF2-40B4-BE49-F238E27FC236}">
              <a16:creationId xmlns="" xmlns:a16="http://schemas.microsoft.com/office/drawing/2014/main" id="{00000000-0008-0000-0100-000006000000}"/>
            </a:ext>
          </a:extLst>
        </xdr:cNvPr>
        <xdr:cNvPicPr>
          <a:picLocks noChangeAspect="1"/>
        </xdr:cNvPicPr>
      </xdr:nvPicPr>
      <xdr:blipFill>
        <a:blip xmlns:r="http://schemas.openxmlformats.org/officeDocument/2006/relationships" r:embed="rId2"/>
        <a:stretch>
          <a:fillRect/>
        </a:stretch>
      </xdr:blipFill>
      <xdr:spPr>
        <a:xfrm>
          <a:off x="0" y="5366317"/>
          <a:ext cx="4494714" cy="86551"/>
        </a:xfrm>
        <a:prstGeom prst="rect">
          <a:avLst/>
        </a:prstGeom>
      </xdr:spPr>
    </xdr:pic>
    <xdr:clientData/>
  </xdr:twoCellAnchor>
  <xdr:twoCellAnchor editAs="oneCell">
    <xdr:from>
      <xdr:col>3</xdr:col>
      <xdr:colOff>605178</xdr:colOff>
      <xdr:row>21</xdr:row>
      <xdr:rowOff>51025</xdr:rowOff>
    </xdr:from>
    <xdr:to>
      <xdr:col>4</xdr:col>
      <xdr:colOff>5039043</xdr:colOff>
      <xdr:row>21</xdr:row>
      <xdr:rowOff>148802</xdr:rowOff>
    </xdr:to>
    <xdr:pic>
      <xdr:nvPicPr>
        <xdr:cNvPr id="7" name="Imagen 6">
          <a:extLst>
            <a:ext uri="{FF2B5EF4-FFF2-40B4-BE49-F238E27FC236}">
              <a16:creationId xmlns="" xmlns:a16="http://schemas.microsoft.com/office/drawing/2014/main" id="{00000000-0008-0000-0100-000007000000}"/>
            </a:ext>
          </a:extLst>
        </xdr:cNvPr>
        <xdr:cNvPicPr>
          <a:picLocks noChangeAspect="1"/>
        </xdr:cNvPicPr>
      </xdr:nvPicPr>
      <xdr:blipFill>
        <a:blip xmlns:r="http://schemas.openxmlformats.org/officeDocument/2006/relationships" r:embed="rId3"/>
        <a:stretch>
          <a:fillRect/>
        </a:stretch>
      </xdr:blipFill>
      <xdr:spPr>
        <a:xfrm>
          <a:off x="4559754" y="5357811"/>
          <a:ext cx="5063195" cy="97777"/>
        </a:xfrm>
        <a:prstGeom prst="rect">
          <a:avLst/>
        </a:prstGeom>
      </xdr:spPr>
    </xdr:pic>
    <xdr:clientData/>
  </xdr:twoCellAnchor>
  <xdr:twoCellAnchor editAs="oneCell">
    <xdr:from>
      <xdr:col>4</xdr:col>
      <xdr:colOff>153762</xdr:colOff>
      <xdr:row>167</xdr:row>
      <xdr:rowOff>110169</xdr:rowOff>
    </xdr:from>
    <xdr:to>
      <xdr:col>5</xdr:col>
      <xdr:colOff>51943</xdr:colOff>
      <xdr:row>210</xdr:row>
      <xdr:rowOff>26454</xdr:rowOff>
    </xdr:to>
    <xdr:pic>
      <xdr:nvPicPr>
        <xdr:cNvPr id="8" name="Imagen 7">
          <a:extLst>
            <a:ext uri="{FF2B5EF4-FFF2-40B4-BE49-F238E27FC236}">
              <a16:creationId xmlns=""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757512" y="40341955"/>
          <a:ext cx="4955502" cy="77177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154245</xdr:colOff>
      <xdr:row>210</xdr:row>
      <xdr:rowOff>95673</xdr:rowOff>
    </xdr:from>
    <xdr:to>
      <xdr:col>5</xdr:col>
      <xdr:colOff>82667</xdr:colOff>
      <xdr:row>252</xdr:row>
      <xdr:rowOff>4074</xdr:rowOff>
    </xdr:to>
    <xdr:pic>
      <xdr:nvPicPr>
        <xdr:cNvPr id="9" name="Imagen 8">
          <a:extLst>
            <a:ext uri="{FF2B5EF4-FFF2-40B4-BE49-F238E27FC236}">
              <a16:creationId xmlns=""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4757995" y="48128887"/>
          <a:ext cx="4985743" cy="75284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94578</xdr:colOff>
      <xdr:row>251</xdr:row>
      <xdr:rowOff>163252</xdr:rowOff>
    </xdr:from>
    <xdr:to>
      <xdr:col>5</xdr:col>
      <xdr:colOff>91511</xdr:colOff>
      <xdr:row>260</xdr:row>
      <xdr:rowOff>52672</xdr:rowOff>
    </xdr:to>
    <xdr:pic>
      <xdr:nvPicPr>
        <xdr:cNvPr id="10" name="Imagen 9">
          <a:extLst>
            <a:ext uri="{FF2B5EF4-FFF2-40B4-BE49-F238E27FC236}">
              <a16:creationId xmlns="" xmlns:a16="http://schemas.microsoft.com/office/drawing/2014/main" id="{00000000-0008-0000-0100-00000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4698328" y="55635038"/>
          <a:ext cx="5054254" cy="15222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113393</xdr:colOff>
      <xdr:row>152</xdr:row>
      <xdr:rowOff>107364</xdr:rowOff>
    </xdr:from>
    <xdr:to>
      <xdr:col>5</xdr:col>
      <xdr:colOff>26893</xdr:colOff>
      <xdr:row>167</xdr:row>
      <xdr:rowOff>89732</xdr:rowOff>
    </xdr:to>
    <xdr:pic>
      <xdr:nvPicPr>
        <xdr:cNvPr id="12" name="Imagen 11">
          <a:extLst>
            <a:ext uri="{FF2B5EF4-FFF2-40B4-BE49-F238E27FC236}">
              <a16:creationId xmlns="" xmlns:a16="http://schemas.microsoft.com/office/drawing/2014/main" id="{00000000-0008-0000-0100-00000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4717143" y="37617721"/>
          <a:ext cx="4970821" cy="27037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1465352</xdr:colOff>
      <xdr:row>4</xdr:row>
      <xdr:rowOff>42068</xdr:rowOff>
    </xdr:from>
    <xdr:to>
      <xdr:col>4</xdr:col>
      <xdr:colOff>3979950</xdr:colOff>
      <xdr:row>4</xdr:row>
      <xdr:rowOff>1134652</xdr:rowOff>
    </xdr:to>
    <xdr:pic>
      <xdr:nvPicPr>
        <xdr:cNvPr id="13" name="Imagen 12">
          <a:extLst>
            <a:ext uri="{FF2B5EF4-FFF2-40B4-BE49-F238E27FC236}">
              <a16:creationId xmlns="" xmlns:a16="http://schemas.microsoft.com/office/drawing/2014/main" id="{00000000-0008-0000-0100-00000D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6056616" y="812630"/>
          <a:ext cx="2514598" cy="1092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77384</xdr:colOff>
      <xdr:row>153</xdr:row>
      <xdr:rowOff>34281</xdr:rowOff>
    </xdr:from>
    <xdr:to>
      <xdr:col>5</xdr:col>
      <xdr:colOff>4428507</xdr:colOff>
      <xdr:row>189</xdr:row>
      <xdr:rowOff>10698</xdr:rowOff>
    </xdr:to>
    <xdr:pic>
      <xdr:nvPicPr>
        <xdr:cNvPr id="14" name="Imagen 13">
          <a:extLst>
            <a:ext uri="{FF2B5EF4-FFF2-40B4-BE49-F238E27FC236}">
              <a16:creationId xmlns="" xmlns:a16="http://schemas.microsoft.com/office/drawing/2014/main" id="{00000000-0008-0000-0100-00000E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9726085" y="37552885"/>
          <a:ext cx="4351123" cy="66562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263539</xdr:colOff>
      <xdr:row>188</xdr:row>
      <xdr:rowOff>109587</xdr:rowOff>
    </xdr:from>
    <xdr:to>
      <xdr:col>5</xdr:col>
      <xdr:colOff>4465618</xdr:colOff>
      <xdr:row>223</xdr:row>
      <xdr:rowOff>8655</xdr:rowOff>
    </xdr:to>
    <xdr:pic>
      <xdr:nvPicPr>
        <xdr:cNvPr id="15" name="Imagen 14">
          <a:extLst>
            <a:ext uri="{FF2B5EF4-FFF2-40B4-BE49-F238E27FC236}">
              <a16:creationId xmlns="" xmlns:a16="http://schemas.microsoft.com/office/drawing/2014/main" id="{00000000-0008-0000-0100-00000F00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9912240" y="44122509"/>
          <a:ext cx="4202079" cy="63933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1311183</xdr:colOff>
      <xdr:row>4</xdr:row>
      <xdr:rowOff>62572</xdr:rowOff>
    </xdr:from>
    <xdr:to>
      <xdr:col>5</xdr:col>
      <xdr:colOff>3493381</xdr:colOff>
      <xdr:row>4</xdr:row>
      <xdr:rowOff>1120678</xdr:rowOff>
    </xdr:to>
    <xdr:pic>
      <xdr:nvPicPr>
        <xdr:cNvPr id="16" name="Imagen 15">
          <a:extLst>
            <a:ext uri="{FF2B5EF4-FFF2-40B4-BE49-F238E27FC236}">
              <a16:creationId xmlns="" xmlns:a16="http://schemas.microsoft.com/office/drawing/2014/main" id="{00000000-0008-0000-0100-000010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0964610" y="833134"/>
          <a:ext cx="2182198" cy="10581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74221</xdr:colOff>
      <xdr:row>21</xdr:row>
      <xdr:rowOff>74220</xdr:rowOff>
    </xdr:from>
    <xdr:to>
      <xdr:col>5</xdr:col>
      <xdr:colOff>4502553</xdr:colOff>
      <xdr:row>21</xdr:row>
      <xdr:rowOff>155226</xdr:rowOff>
    </xdr:to>
    <xdr:pic>
      <xdr:nvPicPr>
        <xdr:cNvPr id="2" name="Imagen 1">
          <a:extLst>
            <a:ext uri="{FF2B5EF4-FFF2-40B4-BE49-F238E27FC236}">
              <a16:creationId xmlns="" xmlns:a16="http://schemas.microsoft.com/office/drawing/2014/main" id="{00000000-0008-0000-0100-000002000000}"/>
            </a:ext>
          </a:extLst>
        </xdr:cNvPr>
        <xdr:cNvPicPr>
          <a:picLocks noChangeAspect="1"/>
        </xdr:cNvPicPr>
      </xdr:nvPicPr>
      <xdr:blipFill>
        <a:blip xmlns:r="http://schemas.openxmlformats.org/officeDocument/2006/relationships" r:embed="rId12"/>
        <a:stretch>
          <a:fillRect/>
        </a:stretch>
      </xdr:blipFill>
      <xdr:spPr>
        <a:xfrm>
          <a:off x="9722922" y="5294415"/>
          <a:ext cx="4428332" cy="810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A1:P196"/>
  <sheetViews>
    <sheetView tabSelected="1" topLeftCell="B55" zoomScale="85" zoomScaleNormal="85" workbookViewId="0">
      <selection activeCell="N67" sqref="N67"/>
    </sheetView>
  </sheetViews>
  <sheetFormatPr defaultColWidth="9.140625" defaultRowHeight="15" x14ac:dyDescent="0.25"/>
  <cols>
    <col min="1" max="1" width="21.28515625" style="36" customWidth="1"/>
    <col min="2" max="2" width="27.28515625" style="35" customWidth="1"/>
    <col min="3" max="3" width="13.28515625" style="2" customWidth="1"/>
    <col min="4" max="4" width="10" style="2" customWidth="1"/>
    <col min="5" max="5" width="23" style="2" customWidth="1"/>
    <col min="6" max="15" width="23" style="36" customWidth="1"/>
    <col min="16" max="16384" width="9.140625" style="36"/>
  </cols>
  <sheetData>
    <row r="1" spans="1:15" x14ac:dyDescent="0.25">
      <c r="A1" s="12" t="s">
        <v>189</v>
      </c>
      <c r="B1" s="13" t="s">
        <v>192</v>
      </c>
      <c r="C1" s="12" t="s">
        <v>190</v>
      </c>
      <c r="D1" s="12" t="s">
        <v>191</v>
      </c>
      <c r="E1" s="12" t="s">
        <v>263</v>
      </c>
      <c r="F1" s="12" t="s">
        <v>374</v>
      </c>
      <c r="G1" s="12" t="s">
        <v>264</v>
      </c>
      <c r="H1" s="12" t="s">
        <v>265</v>
      </c>
      <c r="I1" s="12" t="s">
        <v>266</v>
      </c>
      <c r="J1" s="12" t="s">
        <v>268</v>
      </c>
      <c r="K1" s="12" t="s">
        <v>269</v>
      </c>
      <c r="L1" s="12" t="s">
        <v>270</v>
      </c>
      <c r="M1" s="12" t="s">
        <v>271</v>
      </c>
      <c r="N1" s="12" t="s">
        <v>272</v>
      </c>
      <c r="O1" s="12" t="s">
        <v>378</v>
      </c>
    </row>
    <row r="2" spans="1:15" s="46" customFormat="1" ht="5.0999999999999996" customHeight="1" x14ac:dyDescent="0.25"/>
    <row r="3" spans="1:15" x14ac:dyDescent="0.25">
      <c r="A3" s="43" t="s">
        <v>26</v>
      </c>
      <c r="B3" s="37" t="s">
        <v>0</v>
      </c>
      <c r="C3" s="4" t="s">
        <v>34</v>
      </c>
      <c r="D3" s="4" t="s">
        <v>34</v>
      </c>
      <c r="E3" s="3" t="s">
        <v>277</v>
      </c>
      <c r="F3" s="2" t="s">
        <v>282</v>
      </c>
      <c r="G3" s="2" t="s">
        <v>283</v>
      </c>
      <c r="H3" s="2" t="s">
        <v>276</v>
      </c>
      <c r="I3" s="2" t="s">
        <v>275</v>
      </c>
      <c r="J3" s="2" t="s">
        <v>340</v>
      </c>
      <c r="K3" s="2" t="s">
        <v>274</v>
      </c>
      <c r="L3" s="2" t="s">
        <v>279</v>
      </c>
      <c r="M3" s="2" t="s">
        <v>375</v>
      </c>
      <c r="N3" s="2" t="s">
        <v>281</v>
      </c>
      <c r="O3" s="2" t="s">
        <v>376</v>
      </c>
    </row>
    <row r="4" spans="1:15" ht="15" customHeight="1" x14ac:dyDescent="0.25">
      <c r="A4" s="43"/>
      <c r="B4" s="6" t="s">
        <v>1</v>
      </c>
      <c r="C4" s="4" t="s">
        <v>34</v>
      </c>
      <c r="D4" s="4" t="s">
        <v>34</v>
      </c>
      <c r="E4" s="3" t="s">
        <v>38</v>
      </c>
      <c r="F4" s="2" t="s">
        <v>38</v>
      </c>
      <c r="G4" s="2" t="s">
        <v>38</v>
      </c>
      <c r="H4" s="2" t="s">
        <v>184</v>
      </c>
      <c r="I4" s="2" t="s">
        <v>184</v>
      </c>
      <c r="J4" s="2" t="s">
        <v>184</v>
      </c>
      <c r="K4" s="2" t="s">
        <v>273</v>
      </c>
      <c r="L4" s="2" t="s">
        <v>278</v>
      </c>
      <c r="M4" s="2" t="s">
        <v>278</v>
      </c>
      <c r="N4" s="2" t="s">
        <v>278</v>
      </c>
      <c r="O4" s="2" t="s">
        <v>280</v>
      </c>
    </row>
    <row r="5" spans="1:15" ht="90" customHeight="1" x14ac:dyDescent="0.25">
      <c r="A5" s="43"/>
      <c r="B5" s="6" t="s">
        <v>225</v>
      </c>
      <c r="C5" s="4" t="s">
        <v>34</v>
      </c>
      <c r="D5" s="4" t="s">
        <v>34</v>
      </c>
      <c r="E5" s="3"/>
      <c r="F5" s="2"/>
      <c r="G5" s="2"/>
      <c r="H5" s="2"/>
      <c r="I5" s="2"/>
      <c r="J5" s="2"/>
      <c r="K5" s="2"/>
      <c r="M5" s="2"/>
    </row>
    <row r="6" spans="1:15" x14ac:dyDescent="0.25">
      <c r="A6" s="43"/>
      <c r="B6" s="6" t="s">
        <v>2</v>
      </c>
      <c r="C6" s="4" t="s">
        <v>34</v>
      </c>
      <c r="D6" s="4" t="s">
        <v>34</v>
      </c>
      <c r="E6" s="19">
        <v>38477</v>
      </c>
      <c r="F6" s="20">
        <v>40366</v>
      </c>
      <c r="G6" s="20">
        <v>41640</v>
      </c>
      <c r="H6" s="20">
        <v>35351</v>
      </c>
      <c r="I6" s="20">
        <v>37687</v>
      </c>
      <c r="J6" s="20">
        <v>41883</v>
      </c>
      <c r="K6" s="20">
        <v>40746</v>
      </c>
      <c r="L6" s="20">
        <v>42141</v>
      </c>
      <c r="M6" s="20">
        <v>41922</v>
      </c>
      <c r="N6" s="20">
        <v>42343</v>
      </c>
      <c r="O6" s="20">
        <v>41816</v>
      </c>
    </row>
    <row r="7" spans="1:15" ht="18" x14ac:dyDescent="0.25">
      <c r="A7" s="43"/>
      <c r="B7" s="6" t="s">
        <v>3</v>
      </c>
      <c r="C7" s="4" t="s">
        <v>35</v>
      </c>
      <c r="D7" s="4" t="s">
        <v>196</v>
      </c>
      <c r="E7" s="9">
        <v>7.83</v>
      </c>
      <c r="F7" s="14">
        <v>7.55</v>
      </c>
      <c r="G7" s="14">
        <v>7.06</v>
      </c>
      <c r="H7" s="14">
        <v>7.8</v>
      </c>
      <c r="I7" s="14">
        <v>7.8</v>
      </c>
      <c r="J7" s="14">
        <v>6.2</v>
      </c>
      <c r="K7" s="14">
        <v>6.5</v>
      </c>
      <c r="L7" s="14">
        <v>6.43</v>
      </c>
      <c r="M7" s="14">
        <v>6.44</v>
      </c>
      <c r="N7" s="14">
        <v>5.0999999999999996</v>
      </c>
      <c r="O7" s="14">
        <v>5.86</v>
      </c>
    </row>
    <row r="8" spans="1:15" ht="18" x14ac:dyDescent="0.25">
      <c r="A8" s="43"/>
      <c r="B8" s="6" t="s">
        <v>4</v>
      </c>
      <c r="C8" s="4" t="s">
        <v>36</v>
      </c>
      <c r="D8" s="4" t="s">
        <v>196</v>
      </c>
      <c r="E8" s="9">
        <v>23.19</v>
      </c>
      <c r="F8" s="14">
        <v>20.23</v>
      </c>
      <c r="G8" s="14">
        <v>20.23</v>
      </c>
      <c r="H8" s="14">
        <v>30.3</v>
      </c>
      <c r="I8" s="14">
        <v>29.5</v>
      </c>
      <c r="J8" s="14">
        <v>20.92</v>
      </c>
      <c r="K8" s="14">
        <v>20.37</v>
      </c>
      <c r="L8" s="14">
        <v>19.68</v>
      </c>
      <c r="M8" s="14">
        <v>20.74</v>
      </c>
      <c r="N8" s="14">
        <v>15.64</v>
      </c>
      <c r="O8" s="14">
        <v>22.43</v>
      </c>
    </row>
    <row r="9" spans="1:15" ht="18" x14ac:dyDescent="0.25">
      <c r="A9" s="43"/>
      <c r="B9" s="6" t="s">
        <v>5</v>
      </c>
      <c r="C9" s="4" t="s">
        <v>37</v>
      </c>
      <c r="D9" s="4" t="s">
        <v>196</v>
      </c>
      <c r="E9" s="9">
        <v>26.21</v>
      </c>
      <c r="F9" s="14">
        <v>21.38</v>
      </c>
      <c r="G9" s="14">
        <v>21.38</v>
      </c>
      <c r="H9" s="14">
        <v>28.7</v>
      </c>
      <c r="I9" s="14">
        <v>28.7</v>
      </c>
      <c r="J9" s="14">
        <v>21</v>
      </c>
      <c r="K9" s="14">
        <v>19.2</v>
      </c>
      <c r="L9" s="14">
        <v>20.25</v>
      </c>
      <c r="M9" s="14">
        <v>20.25</v>
      </c>
      <c r="N9" s="14">
        <v>15.91</v>
      </c>
      <c r="O9" s="14">
        <v>21.09</v>
      </c>
    </row>
    <row r="10" spans="1:15" s="44" customFormat="1" x14ac:dyDescent="0.25"/>
    <row r="11" spans="1:15" ht="18" customHeight="1" x14ac:dyDescent="0.25">
      <c r="A11" s="45" t="s">
        <v>27</v>
      </c>
      <c r="B11" s="15" t="s">
        <v>6</v>
      </c>
      <c r="C11" s="16" t="s">
        <v>52</v>
      </c>
      <c r="D11" s="16" t="s">
        <v>34</v>
      </c>
      <c r="E11" s="2">
        <v>3</v>
      </c>
      <c r="F11" s="2">
        <v>3</v>
      </c>
      <c r="G11" s="2">
        <v>2</v>
      </c>
      <c r="H11" s="2">
        <v>2</v>
      </c>
      <c r="I11" s="2">
        <v>2</v>
      </c>
      <c r="J11" s="2">
        <v>2</v>
      </c>
      <c r="K11" s="2">
        <v>2</v>
      </c>
      <c r="L11" s="2">
        <v>2</v>
      </c>
      <c r="M11" s="2">
        <v>2</v>
      </c>
      <c r="N11" s="2">
        <v>2</v>
      </c>
      <c r="O11" s="2">
        <v>2</v>
      </c>
    </row>
    <row r="12" spans="1:15" x14ac:dyDescent="0.25">
      <c r="A12" s="45"/>
      <c r="B12" s="15" t="s">
        <v>7</v>
      </c>
      <c r="C12" s="16" t="s">
        <v>34</v>
      </c>
      <c r="D12" s="16" t="s">
        <v>34</v>
      </c>
      <c r="E12" s="2" t="s">
        <v>185</v>
      </c>
      <c r="F12" s="2" t="s">
        <v>185</v>
      </c>
      <c r="G12" s="2" t="s">
        <v>185</v>
      </c>
      <c r="H12" s="2" t="s">
        <v>185</v>
      </c>
      <c r="I12" s="2" t="s">
        <v>185</v>
      </c>
      <c r="J12" s="2" t="s">
        <v>185</v>
      </c>
      <c r="K12" s="2" t="s">
        <v>185</v>
      </c>
      <c r="L12" s="2" t="s">
        <v>185</v>
      </c>
      <c r="M12" s="2" t="s">
        <v>185</v>
      </c>
      <c r="N12" s="2" t="s">
        <v>185</v>
      </c>
      <c r="O12" s="2" t="s">
        <v>185</v>
      </c>
    </row>
    <row r="13" spans="1:15" x14ac:dyDescent="0.25">
      <c r="A13" s="45"/>
      <c r="B13" s="15" t="s">
        <v>8</v>
      </c>
      <c r="C13" s="16" t="s">
        <v>34</v>
      </c>
      <c r="D13" s="16" t="s">
        <v>34</v>
      </c>
      <c r="E13" s="2" t="s">
        <v>188</v>
      </c>
      <c r="F13" s="2" t="s">
        <v>188</v>
      </c>
      <c r="G13" s="2" t="s">
        <v>188</v>
      </c>
      <c r="H13" s="2" t="s">
        <v>188</v>
      </c>
      <c r="I13" s="2" t="s">
        <v>188</v>
      </c>
      <c r="J13" s="2" t="s">
        <v>188</v>
      </c>
      <c r="K13" s="2" t="s">
        <v>188</v>
      </c>
      <c r="L13" s="2" t="s">
        <v>188</v>
      </c>
      <c r="M13" s="2" t="s">
        <v>188</v>
      </c>
      <c r="N13" s="2" t="s">
        <v>188</v>
      </c>
      <c r="O13" s="2" t="s">
        <v>188</v>
      </c>
    </row>
    <row r="14" spans="1:15" x14ac:dyDescent="0.25">
      <c r="A14" s="45"/>
      <c r="B14" s="15" t="s">
        <v>1</v>
      </c>
      <c r="C14" s="16" t="s">
        <v>34</v>
      </c>
      <c r="D14" s="16" t="s">
        <v>34</v>
      </c>
      <c r="E14" s="2" t="s">
        <v>186</v>
      </c>
      <c r="F14" s="2" t="s">
        <v>284</v>
      </c>
      <c r="G14" s="2" t="s">
        <v>186</v>
      </c>
      <c r="H14" s="2" t="s">
        <v>313</v>
      </c>
      <c r="I14" s="2" t="s">
        <v>313</v>
      </c>
      <c r="J14" s="2" t="s">
        <v>284</v>
      </c>
      <c r="K14" s="2" t="s">
        <v>284</v>
      </c>
      <c r="L14" s="2" t="s">
        <v>284</v>
      </c>
      <c r="M14" s="2" t="s">
        <v>284</v>
      </c>
      <c r="N14" s="2" t="s">
        <v>186</v>
      </c>
      <c r="O14" s="2" t="s">
        <v>313</v>
      </c>
    </row>
    <row r="15" spans="1:15" x14ac:dyDescent="0.25">
      <c r="A15" s="45"/>
      <c r="B15" s="15" t="s">
        <v>9</v>
      </c>
      <c r="C15" s="16" t="s">
        <v>34</v>
      </c>
      <c r="D15" s="16" t="s">
        <v>34</v>
      </c>
      <c r="E15" s="2" t="s">
        <v>187</v>
      </c>
      <c r="F15" s="2" t="s">
        <v>285</v>
      </c>
      <c r="G15" s="2" t="s">
        <v>286</v>
      </c>
      <c r="H15" s="2" t="s">
        <v>314</v>
      </c>
      <c r="I15" s="2" t="s">
        <v>314</v>
      </c>
      <c r="J15" s="2" t="s">
        <v>342</v>
      </c>
      <c r="K15" s="2" t="s">
        <v>343</v>
      </c>
      <c r="L15" s="2" t="s">
        <v>350</v>
      </c>
      <c r="M15" s="2" t="s">
        <v>350</v>
      </c>
      <c r="N15" s="2" t="s">
        <v>349</v>
      </c>
      <c r="O15" s="2" t="s">
        <v>377</v>
      </c>
    </row>
    <row r="16" spans="1:15" ht="18" x14ac:dyDescent="0.25">
      <c r="A16" s="45"/>
      <c r="B16" s="15" t="s">
        <v>10</v>
      </c>
      <c r="C16" s="16" t="s">
        <v>39</v>
      </c>
      <c r="D16" s="16" t="s">
        <v>197</v>
      </c>
      <c r="E16" s="2">
        <v>551</v>
      </c>
      <c r="F16" s="2">
        <v>450.42</v>
      </c>
      <c r="G16" s="2">
        <v>623.5</v>
      </c>
      <c r="H16" s="2">
        <v>1633</v>
      </c>
      <c r="I16" s="2">
        <v>1633</v>
      </c>
      <c r="J16" s="2">
        <v>618.70000000000005</v>
      </c>
      <c r="K16" s="2"/>
      <c r="M16" s="2"/>
      <c r="N16" s="2"/>
      <c r="O16" s="2"/>
    </row>
    <row r="17" spans="1:16" ht="18" x14ac:dyDescent="0.25">
      <c r="A17" s="45"/>
      <c r="B17" s="15" t="s">
        <v>207</v>
      </c>
      <c r="C17" s="16" t="s">
        <v>206</v>
      </c>
      <c r="D17" s="16" t="s">
        <v>202</v>
      </c>
      <c r="E17" s="14">
        <v>28.478000000000002</v>
      </c>
      <c r="F17" s="14">
        <v>22.24</v>
      </c>
      <c r="G17" s="14">
        <v>31.13</v>
      </c>
      <c r="H17" s="14">
        <v>65.599999999999994</v>
      </c>
      <c r="I17" s="14">
        <v>65.599999999999994</v>
      </c>
      <c r="J17" s="14">
        <v>32.57</v>
      </c>
      <c r="K17" s="14">
        <v>33.9</v>
      </c>
      <c r="L17" s="14">
        <v>29.1</v>
      </c>
      <c r="M17" s="14">
        <v>31.3</v>
      </c>
      <c r="N17" s="14">
        <v>14.946</v>
      </c>
      <c r="O17" s="14">
        <v>31.29</v>
      </c>
    </row>
    <row r="18" spans="1:16" x14ac:dyDescent="0.25">
      <c r="A18" s="45"/>
      <c r="B18" s="15" t="s">
        <v>226</v>
      </c>
      <c r="C18" s="16" t="s">
        <v>287</v>
      </c>
      <c r="D18" s="16" t="s">
        <v>298</v>
      </c>
      <c r="E18" s="22">
        <v>0.67900000000000005</v>
      </c>
      <c r="F18" s="22">
        <v>0.66300000000000003</v>
      </c>
      <c r="G18" s="22">
        <v>0.68</v>
      </c>
      <c r="H18" s="22">
        <v>0.63</v>
      </c>
      <c r="I18" s="22">
        <v>0.63</v>
      </c>
      <c r="J18" s="22">
        <v>0.68400000000000005</v>
      </c>
      <c r="K18" s="22"/>
      <c r="L18" s="22"/>
      <c r="M18" s="22"/>
      <c r="N18" s="22"/>
      <c r="O18" s="22"/>
    </row>
    <row r="19" spans="1:16" x14ac:dyDescent="0.25">
      <c r="A19" s="45"/>
      <c r="B19" s="15" t="s">
        <v>226</v>
      </c>
      <c r="C19" s="16" t="s">
        <v>295</v>
      </c>
      <c r="D19" s="16" t="s">
        <v>299</v>
      </c>
      <c r="E19" s="14" t="s">
        <v>310</v>
      </c>
      <c r="F19" s="14" t="s">
        <v>310</v>
      </c>
      <c r="G19" s="14" t="s">
        <v>310</v>
      </c>
      <c r="H19" s="14" t="s">
        <v>310</v>
      </c>
      <c r="I19" s="14" t="s">
        <v>310</v>
      </c>
      <c r="J19" s="14" t="s">
        <v>310</v>
      </c>
      <c r="K19" s="14" t="s">
        <v>310</v>
      </c>
      <c r="L19" s="14" t="s">
        <v>310</v>
      </c>
      <c r="M19" s="14" t="s">
        <v>310</v>
      </c>
      <c r="N19" s="14" t="s">
        <v>310</v>
      </c>
      <c r="O19" s="14" t="s">
        <v>310</v>
      </c>
    </row>
    <row r="20" spans="1:16" ht="18" x14ac:dyDescent="0.25">
      <c r="A20" s="45"/>
      <c r="B20" s="15" t="s">
        <v>297</v>
      </c>
      <c r="C20" s="16" t="s">
        <v>296</v>
      </c>
      <c r="D20" s="16" t="s">
        <v>34</v>
      </c>
      <c r="E20" s="14" t="s">
        <v>310</v>
      </c>
      <c r="F20" s="14" t="s">
        <v>310</v>
      </c>
      <c r="G20" s="14" t="s">
        <v>310</v>
      </c>
      <c r="H20" s="14" t="s">
        <v>310</v>
      </c>
      <c r="I20" s="14" t="s">
        <v>310</v>
      </c>
      <c r="J20" s="14" t="s">
        <v>310</v>
      </c>
      <c r="K20" s="14" t="s">
        <v>310</v>
      </c>
      <c r="L20" s="14" t="s">
        <v>310</v>
      </c>
      <c r="M20" s="14" t="s">
        <v>310</v>
      </c>
      <c r="N20" s="14" t="s">
        <v>310</v>
      </c>
      <c r="O20" s="14" t="s">
        <v>310</v>
      </c>
    </row>
    <row r="21" spans="1:16" ht="18" x14ac:dyDescent="0.25">
      <c r="A21" s="45"/>
      <c r="B21" s="15" t="s">
        <v>198</v>
      </c>
      <c r="C21" s="16" t="s">
        <v>200</v>
      </c>
      <c r="D21" s="16" t="s">
        <v>196</v>
      </c>
      <c r="E21" s="14">
        <v>1.17</v>
      </c>
      <c r="F21" s="14">
        <v>1.077</v>
      </c>
      <c r="G21" s="14">
        <v>1.2989999999999999</v>
      </c>
      <c r="H21" s="14">
        <v>1.57</v>
      </c>
      <c r="I21" s="14">
        <v>1.5720000000000001</v>
      </c>
      <c r="J21" s="14">
        <v>1.1759999999999999</v>
      </c>
      <c r="K21" s="14"/>
      <c r="L21" s="14"/>
      <c r="M21" s="14"/>
      <c r="N21" s="14"/>
      <c r="O21" s="14"/>
    </row>
    <row r="22" spans="1:16" ht="18" x14ac:dyDescent="0.25">
      <c r="A22" s="45"/>
      <c r="B22" s="15" t="s">
        <v>199</v>
      </c>
      <c r="C22" s="16" t="s">
        <v>201</v>
      </c>
      <c r="D22" s="16" t="s">
        <v>196</v>
      </c>
      <c r="E22" s="14">
        <v>2.1850000000000001</v>
      </c>
      <c r="F22" s="14">
        <v>2.0830000000000002</v>
      </c>
      <c r="G22" s="14">
        <v>2.1840000000000002</v>
      </c>
      <c r="H22" s="14">
        <v>3.41</v>
      </c>
      <c r="I22" s="14">
        <v>3.4089999999999998</v>
      </c>
      <c r="J22" s="14">
        <v>2.347</v>
      </c>
      <c r="K22" s="14"/>
      <c r="L22" s="14"/>
      <c r="M22" s="14"/>
      <c r="N22" s="14"/>
      <c r="O22" s="14"/>
    </row>
    <row r="23" spans="1:16" ht="18" customHeight="1" x14ac:dyDescent="0.25">
      <c r="A23" s="45"/>
      <c r="B23" s="15" t="s">
        <v>229</v>
      </c>
      <c r="C23" s="16" t="s">
        <v>230</v>
      </c>
      <c r="D23" s="16" t="s">
        <v>202</v>
      </c>
      <c r="E23" s="14">
        <f>E11*E17</f>
        <v>85.433999999999997</v>
      </c>
      <c r="F23" s="14">
        <f t="shared" ref="F23:M23" si="0">F11*F17</f>
        <v>66.72</v>
      </c>
      <c r="G23" s="14">
        <f t="shared" si="0"/>
        <v>62.26</v>
      </c>
      <c r="H23" s="14">
        <f t="shared" si="0"/>
        <v>131.19999999999999</v>
      </c>
      <c r="I23" s="14">
        <f t="shared" si="0"/>
        <v>131.19999999999999</v>
      </c>
      <c r="J23" s="14">
        <f t="shared" si="0"/>
        <v>65.14</v>
      </c>
      <c r="K23" s="14">
        <f t="shared" si="0"/>
        <v>67.8</v>
      </c>
      <c r="L23" s="14">
        <f t="shared" si="0"/>
        <v>58.2</v>
      </c>
      <c r="M23" s="14">
        <f t="shared" si="0"/>
        <v>62.6</v>
      </c>
      <c r="N23" s="14">
        <f>N11*N17</f>
        <v>29.891999999999999</v>
      </c>
      <c r="O23" s="14">
        <f>O11*O17</f>
        <v>62.58</v>
      </c>
    </row>
    <row r="24" spans="1:16" s="41" customFormat="1" x14ac:dyDescent="0.25"/>
    <row r="25" spans="1:16" ht="18" customHeight="1" x14ac:dyDescent="0.25">
      <c r="A25" s="45" t="s">
        <v>28</v>
      </c>
      <c r="B25" s="15" t="s">
        <v>54</v>
      </c>
      <c r="C25" s="16" t="s">
        <v>53</v>
      </c>
      <c r="D25" s="16" t="s">
        <v>197</v>
      </c>
      <c r="E25" s="27">
        <v>31752</v>
      </c>
      <c r="F25" s="28">
        <v>22225</v>
      </c>
      <c r="G25" s="27">
        <v>19414</v>
      </c>
      <c r="H25" s="27">
        <v>45130</v>
      </c>
      <c r="I25" s="27">
        <v>41957</v>
      </c>
      <c r="J25" s="27">
        <v>18416</v>
      </c>
      <c r="K25" s="27">
        <v>17962</v>
      </c>
      <c r="L25" s="27">
        <v>16220</v>
      </c>
      <c r="M25" s="27">
        <v>17400</v>
      </c>
      <c r="N25" s="27">
        <v>8340</v>
      </c>
      <c r="O25" s="27">
        <v>16738</v>
      </c>
    </row>
    <row r="26" spans="1:16" ht="18" customHeight="1" x14ac:dyDescent="0.25">
      <c r="A26" s="45"/>
      <c r="B26" s="15" t="s">
        <v>306</v>
      </c>
      <c r="C26" s="16" t="s">
        <v>307</v>
      </c>
      <c r="D26" s="16" t="s">
        <v>197</v>
      </c>
      <c r="E26" s="27">
        <v>32659</v>
      </c>
      <c r="F26" s="28">
        <v>22317</v>
      </c>
      <c r="G26" s="27">
        <v>19505</v>
      </c>
      <c r="H26" s="27">
        <v>45245</v>
      </c>
      <c r="I26" s="27">
        <v>42071</v>
      </c>
      <c r="J26" s="27">
        <v>18484</v>
      </c>
      <c r="K26" s="27">
        <v>18030</v>
      </c>
      <c r="L26" s="27">
        <v>16279.88</v>
      </c>
      <c r="M26" s="27">
        <v>17480.099999999999</v>
      </c>
      <c r="N26" s="27">
        <v>8390</v>
      </c>
      <c r="O26" s="27">
        <v>16601</v>
      </c>
    </row>
    <row r="27" spans="1:16" ht="18" customHeight="1" x14ac:dyDescent="0.25">
      <c r="A27" s="45"/>
      <c r="B27" s="15" t="s">
        <v>335</v>
      </c>
      <c r="C27" s="16" t="s">
        <v>333</v>
      </c>
      <c r="D27" s="16" t="s">
        <v>197</v>
      </c>
      <c r="E27" s="27">
        <v>16602</v>
      </c>
      <c r="F27" s="28">
        <v>10829</v>
      </c>
      <c r="G27" s="27">
        <v>10142</v>
      </c>
      <c r="H27" s="27">
        <v>22435</v>
      </c>
      <c r="I27" s="27">
        <f>I28-I41*CONVERT(Constants!$C$4,"lbm","kg")</f>
        <v>22879.563052000001</v>
      </c>
      <c r="J27" s="27">
        <f>J28-J41*CONVERT(Constants!$C$4,"lbm","kg")</f>
        <v>11067.563052</v>
      </c>
      <c r="K27" s="27">
        <f>K28-K41*CONVERT(Constants!$C$4,"lbm","kg")</f>
        <v>10763.563052</v>
      </c>
      <c r="L27" s="27">
        <f>L28-L41*CONVERT(Constants!$C$4,"lbm","kg")</f>
        <v>10243.563052</v>
      </c>
      <c r="M27" s="27">
        <f>M28-M41*CONVERT(Constants!$C$4,"lbm","kg")</f>
        <v>10568.563052</v>
      </c>
      <c r="N27" s="27">
        <f>N28-N41*CONVERT(Constants!$C$4,"lbm","kg")</f>
        <v>5072.5630520000004</v>
      </c>
      <c r="O27" s="27">
        <f>O28-O41*CONVERT(Constants!$C$4,"lbm","kg")</f>
        <v>9849.5630519999995</v>
      </c>
    </row>
    <row r="28" spans="1:16" ht="18" customHeight="1" x14ac:dyDescent="0.25">
      <c r="A28" s="45"/>
      <c r="B28" s="15" t="s">
        <v>55</v>
      </c>
      <c r="C28" s="16" t="s">
        <v>56</v>
      </c>
      <c r="D28" s="16" t="s">
        <v>197</v>
      </c>
      <c r="E28" s="27">
        <v>15542</v>
      </c>
      <c r="F28" s="28">
        <v>11709</v>
      </c>
      <c r="G28" s="27">
        <v>10644</v>
      </c>
      <c r="H28" s="27">
        <v>23691</v>
      </c>
      <c r="I28" s="27">
        <v>23061</v>
      </c>
      <c r="J28" s="27">
        <v>11249</v>
      </c>
      <c r="K28" s="27">
        <v>10945</v>
      </c>
      <c r="L28" s="27">
        <v>10425</v>
      </c>
      <c r="M28" s="27">
        <v>10750</v>
      </c>
      <c r="N28" s="27">
        <v>5254</v>
      </c>
      <c r="O28" s="27">
        <v>10031</v>
      </c>
    </row>
    <row r="29" spans="1:16" x14ac:dyDescent="0.25">
      <c r="A29" s="45"/>
      <c r="B29" s="15" t="s">
        <v>334</v>
      </c>
      <c r="C29" s="16" t="s">
        <v>332</v>
      </c>
      <c r="D29" s="16" t="s">
        <v>197</v>
      </c>
      <c r="E29" s="27">
        <v>16602</v>
      </c>
      <c r="F29" s="28">
        <v>12134</v>
      </c>
      <c r="G29" s="27">
        <v>11227</v>
      </c>
      <c r="H29" s="27">
        <v>23841</v>
      </c>
      <c r="I29" s="27">
        <v>23070</v>
      </c>
      <c r="J29" s="27">
        <v>11249</v>
      </c>
      <c r="K29" s="27">
        <v>10954</v>
      </c>
      <c r="L29" s="27">
        <v>10425</v>
      </c>
      <c r="M29" s="27">
        <v>10750</v>
      </c>
      <c r="N29" s="27">
        <v>5254</v>
      </c>
      <c r="O29" s="27">
        <v>10031</v>
      </c>
    </row>
    <row r="30" spans="1:16" x14ac:dyDescent="0.25">
      <c r="A30" s="45"/>
      <c r="B30" s="15" t="s">
        <v>61</v>
      </c>
      <c r="C30" s="16" t="s">
        <v>57</v>
      </c>
      <c r="D30" s="16" t="s">
        <v>197</v>
      </c>
      <c r="E30" s="27">
        <v>1996</v>
      </c>
      <c r="F30" s="28">
        <v>2796</v>
      </c>
      <c r="G30" s="27">
        <v>2245</v>
      </c>
      <c r="H30" s="27">
        <v>2617</v>
      </c>
      <c r="I30" s="27">
        <v>3238</v>
      </c>
      <c r="J30" s="27">
        <v>1542</v>
      </c>
      <c r="K30" s="27">
        <v>1837</v>
      </c>
      <c r="L30" s="27">
        <v>1325</v>
      </c>
      <c r="M30" s="27">
        <v>1270</v>
      </c>
      <c r="N30" s="27">
        <v>1196</v>
      </c>
      <c r="O30" s="27">
        <v>1299</v>
      </c>
    </row>
    <row r="31" spans="1:16" ht="30" x14ac:dyDescent="0.25">
      <c r="A31" s="45"/>
      <c r="B31" s="15" t="s">
        <v>60</v>
      </c>
      <c r="C31" s="16" t="s">
        <v>59</v>
      </c>
      <c r="D31" s="16" t="s">
        <v>197</v>
      </c>
      <c r="E31" s="27">
        <v>14488</v>
      </c>
      <c r="F31" s="28">
        <v>9446</v>
      </c>
      <c r="G31" s="27">
        <v>7557</v>
      </c>
      <c r="H31" s="27">
        <v>20434</v>
      </c>
      <c r="I31" s="27">
        <v>17804</v>
      </c>
      <c r="J31" s="27">
        <v>6418</v>
      </c>
      <c r="K31" s="27">
        <v>6622</v>
      </c>
      <c r="L31" s="27">
        <v>5492</v>
      </c>
      <c r="M31" s="27">
        <v>5923</v>
      </c>
      <c r="N31" s="27">
        <v>2428</v>
      </c>
      <c r="O31" s="27">
        <v>5865</v>
      </c>
    </row>
    <row r="32" spans="1:16" x14ac:dyDescent="0.25">
      <c r="A32" s="45"/>
      <c r="B32" s="15" t="s">
        <v>308</v>
      </c>
      <c r="C32" s="16" t="s">
        <v>309</v>
      </c>
      <c r="D32" s="16" t="s">
        <v>197</v>
      </c>
      <c r="E32" s="27">
        <v>15241</v>
      </c>
      <c r="F32" s="28">
        <v>10183</v>
      </c>
      <c r="G32" s="27">
        <v>8278</v>
      </c>
      <c r="H32" s="27">
        <v>21405</v>
      </c>
      <c r="I32" s="27">
        <v>19000</v>
      </c>
      <c r="J32" s="27">
        <v>7234</v>
      </c>
      <c r="K32" s="27">
        <f>6622+454</f>
        <v>7076</v>
      </c>
      <c r="L32" s="27">
        <v>5855</v>
      </c>
      <c r="M32" s="27">
        <v>6730</v>
      </c>
      <c r="N32" s="27">
        <v>3136</v>
      </c>
      <c r="O32" s="27">
        <v>6707</v>
      </c>
      <c r="P32" s="27"/>
    </row>
    <row r="33" spans="1:15" ht="30" x14ac:dyDescent="0.25">
      <c r="A33" s="45"/>
      <c r="B33" s="15" t="s">
        <v>205</v>
      </c>
      <c r="C33" s="16" t="s">
        <v>231</v>
      </c>
      <c r="D33" s="16" t="s">
        <v>197</v>
      </c>
      <c r="E33" s="27">
        <v>18598</v>
      </c>
      <c r="F33" s="28">
        <v>14000</v>
      </c>
      <c r="G33" s="27">
        <v>13472</v>
      </c>
      <c r="H33" s="27">
        <v>26308</v>
      </c>
      <c r="I33" s="27">
        <v>26308</v>
      </c>
      <c r="J33" s="27">
        <v>12791</v>
      </c>
      <c r="K33" s="27">
        <v>12791</v>
      </c>
      <c r="L33" s="27">
        <v>11750</v>
      </c>
      <c r="M33" s="27">
        <v>12020</v>
      </c>
      <c r="N33" s="27">
        <v>6450</v>
      </c>
      <c r="O33" s="2">
        <v>11330</v>
      </c>
    </row>
    <row r="34" spans="1:15" x14ac:dyDescent="0.25">
      <c r="A34" s="45"/>
      <c r="B34" s="15" t="s">
        <v>203</v>
      </c>
      <c r="C34" s="16" t="s">
        <v>204</v>
      </c>
      <c r="D34" s="16" t="s">
        <v>197</v>
      </c>
      <c r="E34" s="27">
        <v>28304</v>
      </c>
      <c r="F34" s="28">
        <v>20185</v>
      </c>
      <c r="G34" s="27">
        <v>17827</v>
      </c>
      <c r="H34" s="27">
        <v>35652</v>
      </c>
      <c r="I34" s="27">
        <v>35652</v>
      </c>
      <c r="J34" s="27">
        <v>15490</v>
      </c>
      <c r="K34" s="27">
        <v>14832</v>
      </c>
      <c r="L34" s="27">
        <v>14750</v>
      </c>
      <c r="M34" s="27">
        <v>15660</v>
      </c>
      <c r="N34" s="27">
        <v>7730</v>
      </c>
      <c r="O34" s="27">
        <v>14515</v>
      </c>
    </row>
    <row r="35" spans="1:15" x14ac:dyDescent="0.25">
      <c r="A35" s="45"/>
      <c r="B35" s="15" t="s">
        <v>62</v>
      </c>
      <c r="C35" s="16" t="s">
        <v>58</v>
      </c>
      <c r="D35" s="16" t="s">
        <v>34</v>
      </c>
      <c r="E35" s="21">
        <f t="shared" ref="E35:N35" si="1">E29/E25</f>
        <v>0.52286470143612995</v>
      </c>
      <c r="F35" s="24">
        <f t="shared" si="1"/>
        <v>0.54596175478065245</v>
      </c>
      <c r="G35" s="21">
        <f t="shared" si="1"/>
        <v>0.57829401462861851</v>
      </c>
      <c r="H35" s="21">
        <f t="shared" si="1"/>
        <v>0.52827387547086191</v>
      </c>
      <c r="I35" s="21">
        <f t="shared" si="1"/>
        <v>0.54984865457492194</v>
      </c>
      <c r="J35" s="21">
        <f t="shared" si="1"/>
        <v>0.61082754126846217</v>
      </c>
      <c r="K35" s="21">
        <f t="shared" si="1"/>
        <v>0.60984300189288498</v>
      </c>
      <c r="L35" s="21">
        <f t="shared" si="1"/>
        <v>0.64272503082614052</v>
      </c>
      <c r="M35" s="21">
        <f t="shared" si="1"/>
        <v>0.61781609195402298</v>
      </c>
      <c r="N35" s="21">
        <f t="shared" si="1"/>
        <v>0.62997601918465229</v>
      </c>
      <c r="O35" s="21">
        <f t="shared" ref="O35" si="2">O29/O25</f>
        <v>0.59929501732584534</v>
      </c>
    </row>
    <row r="36" spans="1:15" x14ac:dyDescent="0.25">
      <c r="A36" s="45"/>
      <c r="B36" s="15" t="s">
        <v>180</v>
      </c>
      <c r="C36" s="16" t="s">
        <v>179</v>
      </c>
      <c r="D36" s="16" t="s">
        <v>34</v>
      </c>
      <c r="E36" s="21">
        <f t="shared" ref="E36:N36" si="3">E30/E25</f>
        <v>6.286218190980096E-2</v>
      </c>
      <c r="F36" s="24">
        <f t="shared" si="3"/>
        <v>0.12580427446569178</v>
      </c>
      <c r="G36" s="21">
        <f t="shared" si="3"/>
        <v>0.11563819923766354</v>
      </c>
      <c r="H36" s="21">
        <f t="shared" si="3"/>
        <v>5.7988034566807005E-2</v>
      </c>
      <c r="I36" s="21">
        <f t="shared" si="3"/>
        <v>7.7174249827204042E-2</v>
      </c>
      <c r="J36" s="21">
        <f t="shared" si="3"/>
        <v>8.3731537793223287E-2</v>
      </c>
      <c r="K36" s="21">
        <f t="shared" si="3"/>
        <v>0.10227146197528116</v>
      </c>
      <c r="L36" s="21">
        <f t="shared" si="3"/>
        <v>8.1689272503082611E-2</v>
      </c>
      <c r="M36" s="21">
        <f t="shared" si="3"/>
        <v>7.2988505747126439E-2</v>
      </c>
      <c r="N36" s="21">
        <f t="shared" si="3"/>
        <v>0.14340527577937651</v>
      </c>
      <c r="O36" s="21">
        <f t="shared" ref="O36" si="4">O30/O25</f>
        <v>7.7607838451427894E-2</v>
      </c>
    </row>
    <row r="37" spans="1:15" x14ac:dyDescent="0.25">
      <c r="A37" s="45"/>
      <c r="B37" s="15" t="s">
        <v>181</v>
      </c>
      <c r="C37" s="16" t="s">
        <v>182</v>
      </c>
      <c r="D37" s="16" t="s">
        <v>34</v>
      </c>
      <c r="E37" s="21">
        <f t="shared" ref="E37:N37" si="5">E31/E25</f>
        <v>0.45628621819098009</v>
      </c>
      <c r="F37" s="24">
        <f t="shared" si="5"/>
        <v>0.42501687289088863</v>
      </c>
      <c r="G37" s="21">
        <f t="shared" si="5"/>
        <v>0.38925517667662513</v>
      </c>
      <c r="H37" s="21">
        <f t="shared" si="5"/>
        <v>0.45278085530689122</v>
      </c>
      <c r="I37" s="21">
        <f t="shared" si="5"/>
        <v>0.42433920442357653</v>
      </c>
      <c r="J37" s="21">
        <f t="shared" si="5"/>
        <v>0.34850130321459599</v>
      </c>
      <c r="K37" s="21">
        <f t="shared" si="5"/>
        <v>0.36866718628215123</v>
      </c>
      <c r="L37" s="21">
        <f t="shared" si="5"/>
        <v>0.33859432799013561</v>
      </c>
      <c r="M37" s="21">
        <f t="shared" si="5"/>
        <v>0.34040229885057471</v>
      </c>
      <c r="N37" s="21">
        <f t="shared" si="5"/>
        <v>0.29112709832134293</v>
      </c>
      <c r="O37" s="21">
        <f t="shared" ref="O37" si="6">O31/O25</f>
        <v>0.3504002867726132</v>
      </c>
    </row>
    <row r="38" spans="1:15" ht="18" x14ac:dyDescent="0.25">
      <c r="A38" s="45"/>
      <c r="B38" s="15" t="s">
        <v>232</v>
      </c>
      <c r="C38" s="16" t="s">
        <v>233</v>
      </c>
      <c r="D38" s="16" t="s">
        <v>34</v>
      </c>
      <c r="E38" s="21">
        <f>E23*1000/(E25*Constants!$C$1)</f>
        <v>0.27437148821981711</v>
      </c>
      <c r="F38" s="21">
        <f>F23*1000/(F25*Constants!$C$1)</f>
        <v>0.30612133061816593</v>
      </c>
      <c r="G38" s="21">
        <f>G23*1000/(G25*Constants!$C$1)</f>
        <v>0.32701932327189565</v>
      </c>
      <c r="H38" s="21">
        <f>H23*1000/(H25*Constants!$C$1)</f>
        <v>0.2964475230283718</v>
      </c>
      <c r="I38" s="21">
        <f>I23*1000/(I25*Constants!$C$1)</f>
        <v>0.31886638020522007</v>
      </c>
      <c r="J38" s="21">
        <f>J23*1000/(J25*Constants!$C$1)</f>
        <v>0.36068806534199743</v>
      </c>
      <c r="K38" s="21">
        <f>K23*1000/(K25*Constants!$C$1)</f>
        <v>0.38490568555786409</v>
      </c>
      <c r="L38" s="21">
        <f>L23*1000/(L25*Constants!$C$1)</f>
        <v>0.3658907743237696</v>
      </c>
      <c r="M38" s="21">
        <f>M23*1000/(M25*Constants!$C$1)</f>
        <v>0.36686341915182935</v>
      </c>
      <c r="N38" s="21">
        <f>N23*1000/(N25*Constants!$C$1)</f>
        <v>0.36548389734216108</v>
      </c>
      <c r="O38" s="21">
        <f>O23*1000/(O25*Constants!$C$1)</f>
        <v>0.38125128813573156</v>
      </c>
    </row>
    <row r="39" spans="1:15" x14ac:dyDescent="0.25">
      <c r="A39" s="45"/>
      <c r="B39" s="15" t="s">
        <v>336</v>
      </c>
      <c r="C39" s="16" t="s">
        <v>337</v>
      </c>
      <c r="D39" s="16" t="s">
        <v>34</v>
      </c>
      <c r="E39" s="14">
        <f>E25/E23</f>
        <v>371.65531287309506</v>
      </c>
      <c r="F39" s="14">
        <f t="shared" ref="F39:L39" si="7">F25/F23</f>
        <v>333.10851318944844</v>
      </c>
      <c r="G39" s="14">
        <f t="shared" si="7"/>
        <v>311.82139415354965</v>
      </c>
      <c r="H39" s="14">
        <f t="shared" si="7"/>
        <v>343.97865853658539</v>
      </c>
      <c r="I39" s="14">
        <f t="shared" si="7"/>
        <v>319.79420731707319</v>
      </c>
      <c r="J39" s="14">
        <f t="shared" si="7"/>
        <v>282.71415412956708</v>
      </c>
      <c r="K39" s="14">
        <f t="shared" si="7"/>
        <v>264.92625368731564</v>
      </c>
      <c r="L39" s="14">
        <f t="shared" si="7"/>
        <v>278.69415807560136</v>
      </c>
      <c r="M39" s="14">
        <f>M25/M23</f>
        <v>277.9552715654952</v>
      </c>
      <c r="N39" s="14">
        <f>N25/N23</f>
        <v>279.00441589723005</v>
      </c>
      <c r="O39" s="14">
        <f>O25/O23</f>
        <v>267.46564397571109</v>
      </c>
    </row>
    <row r="40" spans="1:15" s="41" customFormat="1" x14ac:dyDescent="0.25"/>
    <row r="41" spans="1:15" s="33" customFormat="1" x14ac:dyDescent="0.25">
      <c r="A41" s="45" t="s">
        <v>164</v>
      </c>
      <c r="B41" s="15" t="s">
        <v>304</v>
      </c>
      <c r="C41" s="23" t="s">
        <v>305</v>
      </c>
      <c r="D41" s="23" t="s">
        <v>34</v>
      </c>
      <c r="E41" s="34">
        <v>2</v>
      </c>
      <c r="F41" s="34">
        <v>2</v>
      </c>
      <c r="G41" s="34">
        <v>2</v>
      </c>
      <c r="H41" s="34">
        <v>3</v>
      </c>
      <c r="I41" s="34">
        <v>2</v>
      </c>
      <c r="J41" s="34">
        <v>2</v>
      </c>
      <c r="K41" s="34">
        <v>2</v>
      </c>
      <c r="L41" s="34">
        <v>2</v>
      </c>
      <c r="M41" s="34">
        <v>2</v>
      </c>
      <c r="N41" s="34">
        <v>2</v>
      </c>
      <c r="O41" s="34">
        <v>2</v>
      </c>
    </row>
    <row r="42" spans="1:15" ht="15" customHeight="1" x14ac:dyDescent="0.25">
      <c r="A42" s="45"/>
      <c r="B42" s="15" t="s">
        <v>165</v>
      </c>
      <c r="C42" s="16" t="s">
        <v>174</v>
      </c>
      <c r="D42" s="16" t="s">
        <v>34</v>
      </c>
      <c r="E42" s="38">
        <v>12</v>
      </c>
      <c r="F42" s="38">
        <v>12</v>
      </c>
      <c r="G42" s="38">
        <v>10</v>
      </c>
      <c r="H42" s="38">
        <v>13</v>
      </c>
      <c r="I42" s="38">
        <v>13</v>
      </c>
      <c r="J42" s="38">
        <v>8</v>
      </c>
      <c r="K42" s="38">
        <v>8</v>
      </c>
      <c r="L42" s="38">
        <v>7</v>
      </c>
      <c r="M42" s="38">
        <v>8</v>
      </c>
      <c r="N42" s="38">
        <v>6</v>
      </c>
      <c r="O42" s="38">
        <v>8</v>
      </c>
    </row>
    <row r="43" spans="1:15" ht="18" x14ac:dyDescent="0.25">
      <c r="A43" s="45"/>
      <c r="B43" s="15" t="s">
        <v>166</v>
      </c>
      <c r="C43" s="16" t="s">
        <v>173</v>
      </c>
      <c r="D43" s="16" t="s">
        <v>34</v>
      </c>
      <c r="E43" s="38">
        <v>16</v>
      </c>
      <c r="F43" s="38">
        <v>14</v>
      </c>
      <c r="G43" s="38">
        <v>10</v>
      </c>
      <c r="H43" s="38">
        <v>16</v>
      </c>
      <c r="I43" s="38">
        <v>16</v>
      </c>
      <c r="J43" s="38">
        <v>10</v>
      </c>
      <c r="K43" s="38">
        <v>10</v>
      </c>
      <c r="L43" s="38">
        <v>9</v>
      </c>
      <c r="M43" s="38">
        <v>12</v>
      </c>
      <c r="N43" s="38">
        <v>9</v>
      </c>
      <c r="O43" s="38">
        <v>10</v>
      </c>
    </row>
    <row r="44" spans="1:15" x14ac:dyDescent="0.25">
      <c r="A44" s="45"/>
      <c r="B44" s="15" t="s">
        <v>311</v>
      </c>
      <c r="C44" s="16" t="s">
        <v>312</v>
      </c>
      <c r="D44" s="16" t="s">
        <v>34</v>
      </c>
      <c r="E44" s="38"/>
      <c r="F44" s="38">
        <v>5</v>
      </c>
      <c r="G44" s="38"/>
      <c r="H44" s="38"/>
      <c r="I44" s="38">
        <v>5</v>
      </c>
      <c r="J44" s="38"/>
      <c r="K44" s="38">
        <v>5</v>
      </c>
      <c r="L44" s="38"/>
      <c r="M44" s="38"/>
      <c r="N44" s="38"/>
      <c r="O44" s="38"/>
    </row>
    <row r="45" spans="1:15" ht="18" x14ac:dyDescent="0.25">
      <c r="A45" s="45"/>
      <c r="B45" s="15" t="s">
        <v>167</v>
      </c>
      <c r="C45" s="16" t="s">
        <v>172</v>
      </c>
      <c r="D45" s="16" t="s">
        <v>196</v>
      </c>
      <c r="E45" s="14">
        <v>11.91</v>
      </c>
      <c r="F45" s="14">
        <v>10.11</v>
      </c>
      <c r="G45" s="14">
        <v>7.98</v>
      </c>
      <c r="H45" s="14">
        <v>13.18</v>
      </c>
      <c r="I45" s="14">
        <v>12.41</v>
      </c>
      <c r="J45" s="14">
        <v>7.68</v>
      </c>
      <c r="K45" s="14">
        <v>7.87</v>
      </c>
      <c r="L45" s="14">
        <v>6.28</v>
      </c>
      <c r="M45" s="14">
        <v>7.35</v>
      </c>
      <c r="N45" s="14">
        <v>5.25</v>
      </c>
      <c r="O45" s="14">
        <v>7.67</v>
      </c>
    </row>
    <row r="46" spans="1:15" ht="18" x14ac:dyDescent="0.25">
      <c r="A46" s="45"/>
      <c r="B46" s="15" t="s">
        <v>168</v>
      </c>
      <c r="C46" s="16" t="s">
        <v>236</v>
      </c>
      <c r="D46" s="16" t="s">
        <v>196</v>
      </c>
      <c r="E46" s="14">
        <v>2.34</v>
      </c>
      <c r="F46" s="14">
        <v>2.34</v>
      </c>
      <c r="G46" s="14">
        <v>2.34</v>
      </c>
      <c r="H46" s="14">
        <v>2.41</v>
      </c>
      <c r="I46" s="14">
        <v>2.41</v>
      </c>
      <c r="J46" s="14">
        <v>2.19</v>
      </c>
      <c r="K46" s="14">
        <v>2.1800000000000002</v>
      </c>
      <c r="L46" s="14">
        <v>2.08</v>
      </c>
      <c r="M46" s="14">
        <v>2.08</v>
      </c>
      <c r="N46" s="14">
        <v>1.55</v>
      </c>
      <c r="O46" s="14">
        <v>1.68</v>
      </c>
    </row>
    <row r="47" spans="1:15" ht="18" x14ac:dyDescent="0.25">
      <c r="A47" s="45"/>
      <c r="B47" s="15" t="s">
        <v>169</v>
      </c>
      <c r="C47" s="16" t="s">
        <v>171</v>
      </c>
      <c r="D47" s="16" t="s">
        <v>196</v>
      </c>
      <c r="E47" s="14">
        <v>1.88</v>
      </c>
      <c r="F47" s="14">
        <v>1.88</v>
      </c>
      <c r="G47" s="14">
        <v>1.88</v>
      </c>
      <c r="H47" s="14">
        <v>1.88</v>
      </c>
      <c r="I47" s="14">
        <v>1.88</v>
      </c>
      <c r="J47" s="14">
        <v>1.83</v>
      </c>
      <c r="K47" s="14">
        <v>1.91</v>
      </c>
      <c r="L47" s="14">
        <v>1.83</v>
      </c>
      <c r="M47" s="14">
        <v>1.83</v>
      </c>
      <c r="N47" s="14">
        <v>1.5</v>
      </c>
      <c r="O47" s="14">
        <v>1.73</v>
      </c>
    </row>
    <row r="48" spans="1:15" ht="18" x14ac:dyDescent="0.25">
      <c r="A48" s="45"/>
      <c r="B48" s="15" t="s">
        <v>237</v>
      </c>
      <c r="C48" s="16" t="s">
        <v>239</v>
      </c>
      <c r="D48" s="16" t="s">
        <v>238</v>
      </c>
      <c r="E48" s="14">
        <v>44</v>
      </c>
      <c r="F48" s="14">
        <v>35.799999999999997</v>
      </c>
      <c r="G48" s="14">
        <v>29</v>
      </c>
      <c r="H48" s="14">
        <v>60.6</v>
      </c>
      <c r="I48" s="14">
        <v>53.29</v>
      </c>
      <c r="J48" s="14"/>
      <c r="K48" s="14">
        <v>26.5</v>
      </c>
      <c r="L48" s="14"/>
      <c r="M48" s="14"/>
      <c r="N48" s="14"/>
      <c r="O48" s="14"/>
    </row>
    <row r="49" spans="1:15" ht="18" x14ac:dyDescent="0.25">
      <c r="A49" s="45"/>
      <c r="B49" s="15" t="s">
        <v>302</v>
      </c>
      <c r="C49" s="16" t="s">
        <v>303</v>
      </c>
      <c r="D49" s="16" t="s">
        <v>238</v>
      </c>
      <c r="E49" s="14">
        <v>4</v>
      </c>
      <c r="F49" s="14">
        <v>3.6</v>
      </c>
      <c r="G49" s="14">
        <v>3.7</v>
      </c>
      <c r="H49" s="14">
        <v>5.52</v>
      </c>
      <c r="I49" s="14">
        <v>5.52</v>
      </c>
      <c r="J49" s="14">
        <v>3</v>
      </c>
      <c r="K49" s="14">
        <v>3.4</v>
      </c>
      <c r="L49" s="14">
        <v>4.25</v>
      </c>
      <c r="M49" s="14">
        <v>4.3890000000000002</v>
      </c>
      <c r="N49" s="14">
        <v>2.3786</v>
      </c>
      <c r="O49" s="14">
        <v>2.93</v>
      </c>
    </row>
    <row r="50" spans="1:15" ht="45" x14ac:dyDescent="0.25">
      <c r="A50" s="45"/>
      <c r="B50" s="15" t="s">
        <v>240</v>
      </c>
      <c r="C50" s="16" t="s">
        <v>34</v>
      </c>
      <c r="D50" s="16" t="s">
        <v>34</v>
      </c>
      <c r="E50" s="34" t="s">
        <v>288</v>
      </c>
      <c r="F50" s="34" t="s">
        <v>288</v>
      </c>
      <c r="G50" s="34" t="s">
        <v>288</v>
      </c>
      <c r="H50" s="34" t="s">
        <v>288</v>
      </c>
      <c r="I50" s="34" t="s">
        <v>288</v>
      </c>
      <c r="J50" s="34" t="s">
        <v>288</v>
      </c>
      <c r="K50" s="34" t="s">
        <v>288</v>
      </c>
      <c r="L50" s="34" t="s">
        <v>288</v>
      </c>
      <c r="M50" s="34" t="s">
        <v>288</v>
      </c>
      <c r="N50" s="34" t="s">
        <v>288</v>
      </c>
      <c r="O50" s="34" t="s">
        <v>288</v>
      </c>
    </row>
    <row r="51" spans="1:15" x14ac:dyDescent="0.25">
      <c r="A51" s="45"/>
      <c r="B51" s="15" t="s">
        <v>241</v>
      </c>
      <c r="C51" s="16" t="s">
        <v>34</v>
      </c>
      <c r="D51" s="16" t="s">
        <v>34</v>
      </c>
      <c r="F51" s="2"/>
      <c r="G51" s="2"/>
      <c r="H51" s="2"/>
      <c r="I51" s="2"/>
      <c r="J51" s="2"/>
      <c r="K51" s="2"/>
      <c r="L51" s="2"/>
      <c r="M51" s="2"/>
      <c r="N51" s="2"/>
      <c r="O51" s="2"/>
    </row>
    <row r="52" spans="1:15" ht="90" customHeight="1" x14ac:dyDescent="0.25">
      <c r="A52" s="45"/>
      <c r="B52" s="15" t="s">
        <v>170</v>
      </c>
      <c r="C52" s="16" t="s">
        <v>34</v>
      </c>
      <c r="D52" s="16" t="s">
        <v>34</v>
      </c>
      <c r="F52" s="2"/>
      <c r="K52" s="2"/>
      <c r="M52"/>
      <c r="N52" s="2"/>
      <c r="O52" s="2"/>
    </row>
    <row r="53" spans="1:15" s="41" customFormat="1" x14ac:dyDescent="0.25"/>
    <row r="54" spans="1:15" ht="18" x14ac:dyDescent="0.25">
      <c r="A54" s="45" t="s">
        <v>29</v>
      </c>
      <c r="B54" s="15" t="s">
        <v>41</v>
      </c>
      <c r="C54" s="16" t="s">
        <v>40</v>
      </c>
      <c r="D54" s="16" t="s">
        <v>196</v>
      </c>
      <c r="E54" s="14">
        <v>23.19</v>
      </c>
      <c r="F54" s="14">
        <v>20.23</v>
      </c>
      <c r="G54" s="14">
        <v>20.23</v>
      </c>
      <c r="H54" s="14">
        <v>30.3</v>
      </c>
      <c r="I54" s="14">
        <v>29.5</v>
      </c>
      <c r="J54" s="14">
        <v>20.9</v>
      </c>
      <c r="K54" s="14">
        <v>20.37</v>
      </c>
      <c r="L54" s="14">
        <v>19.68</v>
      </c>
      <c r="M54" s="14">
        <v>20.74</v>
      </c>
      <c r="N54" s="14">
        <v>15.64</v>
      </c>
      <c r="O54" s="14">
        <v>22.43</v>
      </c>
    </row>
    <row r="55" spans="1:15" ht="18" x14ac:dyDescent="0.25">
      <c r="A55" s="45"/>
      <c r="B55" s="17" t="s">
        <v>235</v>
      </c>
      <c r="C55" s="16" t="s">
        <v>49</v>
      </c>
      <c r="D55" s="16" t="s">
        <v>34</v>
      </c>
      <c r="E55" s="14">
        <f>E54/E67</f>
        <v>0.88477680274704318</v>
      </c>
      <c r="F55" s="14">
        <f t="shared" ref="F55" si="8">F54/F67</f>
        <v>0.94621141253507957</v>
      </c>
      <c r="G55" s="14">
        <f t="shared" ref="G55:H55" si="9">G54/G67</f>
        <v>0.94621141253507957</v>
      </c>
      <c r="H55" s="14">
        <f t="shared" si="9"/>
        <v>1.0575916230366493</v>
      </c>
      <c r="I55" s="14">
        <f t="shared" ref="I55:J55" si="10">I54/I67</f>
        <v>1.0296684118673649</v>
      </c>
      <c r="J55" s="14">
        <f t="shared" si="10"/>
        <v>0.99523809523809514</v>
      </c>
      <c r="K55" s="14">
        <f t="shared" ref="K55:M55" si="11">K54/K67</f>
        <v>1.0609375000000001</v>
      </c>
      <c r="L55" s="14">
        <f t="shared" si="11"/>
        <v>0.97185185185185186</v>
      </c>
      <c r="M55" s="14">
        <f t="shared" si="11"/>
        <v>1.0241975308641975</v>
      </c>
      <c r="N55" s="14">
        <f t="shared" ref="N55:O55" si="12">N54/N67</f>
        <v>0.98302954116907604</v>
      </c>
      <c r="O55" s="14">
        <f t="shared" si="12"/>
        <v>1.0635372214319583</v>
      </c>
    </row>
    <row r="56" spans="1:15" ht="18" x14ac:dyDescent="0.25">
      <c r="A56" s="45"/>
      <c r="B56" s="15" t="s">
        <v>215</v>
      </c>
      <c r="C56" s="16" t="s">
        <v>50</v>
      </c>
      <c r="D56" s="16" t="s">
        <v>34</v>
      </c>
      <c r="E56" s="14">
        <f t="shared" ref="E56:L56" si="13">E54/E8</f>
        <v>1</v>
      </c>
      <c r="F56" s="14">
        <f t="shared" si="13"/>
        <v>1</v>
      </c>
      <c r="G56" s="14">
        <f t="shared" si="13"/>
        <v>1</v>
      </c>
      <c r="H56" s="14">
        <f t="shared" si="13"/>
        <v>1</v>
      </c>
      <c r="I56" s="14">
        <f t="shared" si="13"/>
        <v>1</v>
      </c>
      <c r="J56" s="14">
        <f t="shared" si="13"/>
        <v>0.99904397705544923</v>
      </c>
      <c r="K56" s="14">
        <f t="shared" si="13"/>
        <v>1</v>
      </c>
      <c r="L56" s="14">
        <f t="shared" si="13"/>
        <v>1</v>
      </c>
      <c r="M56" s="14">
        <f>M54/M8</f>
        <v>1</v>
      </c>
      <c r="N56" s="14">
        <f>N54/N8</f>
        <v>1</v>
      </c>
      <c r="O56" s="14">
        <f>O54/O8</f>
        <v>1</v>
      </c>
    </row>
    <row r="57" spans="1:15" ht="18" x14ac:dyDescent="0.25">
      <c r="A57" s="45"/>
      <c r="B57" s="15" t="s">
        <v>42</v>
      </c>
      <c r="C57" s="16" t="s">
        <v>43</v>
      </c>
      <c r="D57" s="16" t="s">
        <v>196</v>
      </c>
      <c r="E57" s="14">
        <v>7.83</v>
      </c>
      <c r="F57" s="14">
        <v>2.5</v>
      </c>
      <c r="G57" s="14">
        <v>2.5</v>
      </c>
      <c r="H57" s="14">
        <v>2.69</v>
      </c>
      <c r="I57" s="14">
        <f>H57</f>
        <v>2.69</v>
      </c>
      <c r="J57" s="14"/>
      <c r="K57" s="14"/>
      <c r="L57" s="14"/>
      <c r="M57" s="14"/>
      <c r="N57" s="14"/>
      <c r="O57" s="14"/>
    </row>
    <row r="58" spans="1:15" ht="18" x14ac:dyDescent="0.25">
      <c r="A58" s="45"/>
      <c r="B58" s="15" t="s">
        <v>44</v>
      </c>
      <c r="C58" s="16" t="s">
        <v>45</v>
      </c>
      <c r="D58" s="16" t="s">
        <v>196</v>
      </c>
      <c r="E58" s="14">
        <v>2.5</v>
      </c>
      <c r="F58" s="14">
        <v>2.67</v>
      </c>
      <c r="G58" s="14">
        <v>2.5</v>
      </c>
      <c r="H58" s="14"/>
      <c r="I58" s="14"/>
      <c r="J58" s="14"/>
      <c r="K58" s="14"/>
      <c r="L58" s="14"/>
      <c r="M58" s="14"/>
      <c r="N58" s="14"/>
      <c r="O58" s="14"/>
    </row>
    <row r="59" spans="1:15" ht="18" x14ac:dyDescent="0.25">
      <c r="A59" s="45"/>
      <c r="B59" s="15" t="s">
        <v>46</v>
      </c>
      <c r="C59" s="16" t="s">
        <v>47</v>
      </c>
      <c r="D59" s="16" t="s">
        <v>208</v>
      </c>
      <c r="E59" s="14">
        <f>PI()*E57*E58/4</f>
        <v>15.374169048505051</v>
      </c>
      <c r="F59" s="14">
        <f t="shared" ref="F59:N59" si="14">PI()*F57*F58/4</f>
        <v>5.2425327406779667</v>
      </c>
      <c r="G59" s="14">
        <f t="shared" si="14"/>
        <v>4.908738521234052</v>
      </c>
      <c r="H59" s="14">
        <f t="shared" si="14"/>
        <v>0</v>
      </c>
      <c r="I59" s="14">
        <f t="shared" si="14"/>
        <v>0</v>
      </c>
      <c r="J59" s="14">
        <f t="shared" si="14"/>
        <v>0</v>
      </c>
      <c r="K59" s="14">
        <f t="shared" si="14"/>
        <v>0</v>
      </c>
      <c r="L59" s="14">
        <f t="shared" si="14"/>
        <v>0</v>
      </c>
      <c r="M59" s="14">
        <f t="shared" si="14"/>
        <v>0</v>
      </c>
      <c r="N59" s="14">
        <f t="shared" si="14"/>
        <v>0</v>
      </c>
      <c r="O59" s="14">
        <f t="shared" ref="O59" si="15">PI()*O57*O58/4</f>
        <v>0</v>
      </c>
    </row>
    <row r="60" spans="1:15" ht="30" customHeight="1" x14ac:dyDescent="0.25">
      <c r="A60" s="45"/>
      <c r="B60" s="15" t="s">
        <v>51</v>
      </c>
      <c r="C60" s="16" t="s">
        <v>48</v>
      </c>
      <c r="D60" s="16" t="s">
        <v>196</v>
      </c>
      <c r="E60" s="14"/>
      <c r="F60" s="14">
        <v>0.71</v>
      </c>
      <c r="G60" s="14"/>
      <c r="H60" s="14"/>
      <c r="I60" s="14"/>
      <c r="J60" s="14"/>
      <c r="K60" s="14"/>
      <c r="L60" s="14"/>
      <c r="M60" s="14"/>
      <c r="N60" s="14"/>
      <c r="O60" s="14"/>
    </row>
    <row r="61" spans="1:15" ht="18" customHeight="1" x14ac:dyDescent="0.25">
      <c r="A61" s="32"/>
      <c r="B61" s="15" t="s">
        <v>177</v>
      </c>
      <c r="C61" s="16" t="s">
        <v>178</v>
      </c>
      <c r="D61" s="16" t="s">
        <v>34</v>
      </c>
      <c r="E61" s="14">
        <f>E54/E57</f>
        <v>2.9616858237547894</v>
      </c>
      <c r="F61" s="14">
        <f t="shared" ref="F61" si="16">F54/F57</f>
        <v>8.0920000000000005</v>
      </c>
      <c r="G61" s="14">
        <f t="shared" ref="G61:H61" si="17">G54/G57</f>
        <v>8.0920000000000005</v>
      </c>
      <c r="H61" s="14">
        <f t="shared" si="17"/>
        <v>11.263940520446097</v>
      </c>
      <c r="I61" s="14">
        <f t="shared" ref="I61:J61" si="18">I54/I57</f>
        <v>10.966542750929369</v>
      </c>
      <c r="J61" s="14" t="e">
        <f t="shared" si="18"/>
        <v>#DIV/0!</v>
      </c>
      <c r="K61" s="14" t="e">
        <f t="shared" ref="K61:M61" si="19">K54/K57</f>
        <v>#DIV/0!</v>
      </c>
      <c r="L61" s="14" t="e">
        <f t="shared" si="19"/>
        <v>#DIV/0!</v>
      </c>
      <c r="M61" s="14" t="e">
        <f t="shared" si="19"/>
        <v>#DIV/0!</v>
      </c>
      <c r="N61" s="14" t="e">
        <f t="shared" ref="N61:O61" si="20">N54/N57</f>
        <v>#DIV/0!</v>
      </c>
      <c r="O61" s="14" t="e">
        <f t="shared" si="20"/>
        <v>#DIV/0!</v>
      </c>
    </row>
    <row r="62" spans="1:15" s="41" customFormat="1" x14ac:dyDescent="0.25"/>
    <row r="63" spans="1:15" x14ac:dyDescent="0.25">
      <c r="A63" s="45" t="s">
        <v>30</v>
      </c>
      <c r="B63" s="15" t="s">
        <v>11</v>
      </c>
      <c r="C63" s="16" t="s">
        <v>34</v>
      </c>
      <c r="D63" s="16" t="s">
        <v>34</v>
      </c>
      <c r="E63" s="2" t="s">
        <v>329</v>
      </c>
      <c r="F63" s="2" t="s">
        <v>329</v>
      </c>
      <c r="G63" s="2" t="s">
        <v>329</v>
      </c>
      <c r="H63" s="2" t="s">
        <v>329</v>
      </c>
      <c r="I63" s="2" t="s">
        <v>329</v>
      </c>
      <c r="J63" s="2" t="s">
        <v>329</v>
      </c>
      <c r="K63" s="2" t="s">
        <v>329</v>
      </c>
      <c r="L63" s="2" t="s">
        <v>329</v>
      </c>
      <c r="M63" s="2" t="s">
        <v>329</v>
      </c>
      <c r="N63" s="2" t="s">
        <v>329</v>
      </c>
      <c r="O63" s="2" t="s">
        <v>329</v>
      </c>
    </row>
    <row r="64" spans="1:15" ht="18" x14ac:dyDescent="0.25">
      <c r="A64" s="45"/>
      <c r="B64" s="15" t="s">
        <v>12</v>
      </c>
      <c r="C64" s="16" t="s">
        <v>84</v>
      </c>
      <c r="D64" s="16" t="s">
        <v>34</v>
      </c>
      <c r="F64" s="14"/>
      <c r="G64" s="14"/>
      <c r="H64" s="14"/>
      <c r="I64" s="14"/>
      <c r="J64" s="14"/>
      <c r="K64" s="14"/>
      <c r="L64" s="14"/>
      <c r="M64" s="14"/>
      <c r="N64" s="14"/>
      <c r="O64" s="14"/>
    </row>
    <row r="65" spans="1:15" ht="18" x14ac:dyDescent="0.25">
      <c r="A65" s="45"/>
      <c r="B65" s="15" t="s">
        <v>330</v>
      </c>
      <c r="C65" s="16" t="s">
        <v>331</v>
      </c>
      <c r="D65" s="16" t="s">
        <v>196</v>
      </c>
      <c r="F65" s="14">
        <v>8.73</v>
      </c>
      <c r="G65" s="14"/>
      <c r="H65" s="14"/>
      <c r="I65" s="14"/>
      <c r="J65" s="14"/>
      <c r="K65" s="14"/>
      <c r="L65" s="14"/>
      <c r="M65" s="14"/>
      <c r="N65" s="14"/>
      <c r="O65" s="14"/>
    </row>
    <row r="66" spans="1:15" ht="18" x14ac:dyDescent="0.25">
      <c r="A66" s="45"/>
      <c r="B66" s="15" t="s">
        <v>83</v>
      </c>
      <c r="C66" s="16" t="s">
        <v>63</v>
      </c>
      <c r="D66" s="16" t="s">
        <v>208</v>
      </c>
      <c r="E66" s="2">
        <v>70.7</v>
      </c>
      <c r="F66" s="14">
        <v>49</v>
      </c>
      <c r="G66" s="14">
        <v>49.02</v>
      </c>
      <c r="H66" s="14">
        <v>94.9</v>
      </c>
      <c r="I66" s="14">
        <f>H66</f>
        <v>94.9</v>
      </c>
      <c r="J66" s="14">
        <v>48.49</v>
      </c>
      <c r="K66" s="14">
        <v>46</v>
      </c>
      <c r="L66" s="14">
        <v>44.9</v>
      </c>
      <c r="M66" s="14">
        <v>44.9</v>
      </c>
      <c r="N66" s="14">
        <v>28.47</v>
      </c>
      <c r="O66" s="14">
        <v>48.96</v>
      </c>
    </row>
    <row r="67" spans="1:15" x14ac:dyDescent="0.25">
      <c r="A67" s="45"/>
      <c r="B67" s="15" t="s">
        <v>82</v>
      </c>
      <c r="C67" s="16" t="s">
        <v>64</v>
      </c>
      <c r="D67" s="16" t="s">
        <v>196</v>
      </c>
      <c r="E67" s="2">
        <v>26.21</v>
      </c>
      <c r="F67" s="14">
        <v>21.38</v>
      </c>
      <c r="G67" s="14">
        <v>21.38</v>
      </c>
      <c r="H67" s="14">
        <v>28.65</v>
      </c>
      <c r="I67" s="14">
        <f>H67</f>
        <v>28.65</v>
      </c>
      <c r="J67" s="14">
        <v>21</v>
      </c>
      <c r="K67" s="14">
        <v>19.2</v>
      </c>
      <c r="L67" s="14">
        <v>20.25</v>
      </c>
      <c r="M67" s="14">
        <v>20.25</v>
      </c>
      <c r="N67" s="14">
        <v>15.91</v>
      </c>
      <c r="O67" s="14">
        <v>21.09</v>
      </c>
    </row>
    <row r="68" spans="1:15" ht="18" x14ac:dyDescent="0.25">
      <c r="A68" s="45"/>
      <c r="B68" s="15" t="s">
        <v>65</v>
      </c>
      <c r="C68" s="16" t="s">
        <v>66</v>
      </c>
      <c r="D68" s="16" t="s">
        <v>196</v>
      </c>
      <c r="F68" s="14">
        <v>1.1200000000000001</v>
      </c>
      <c r="G68" s="14"/>
      <c r="H68" s="14">
        <v>1.24</v>
      </c>
      <c r="I68" s="14">
        <f>H68</f>
        <v>1.24</v>
      </c>
      <c r="J68" s="14"/>
      <c r="K68" s="14"/>
      <c r="L68" s="14"/>
      <c r="M68" s="14"/>
      <c r="N68" s="14"/>
      <c r="O68" s="14"/>
    </row>
    <row r="69" spans="1:15" ht="18" x14ac:dyDescent="0.25">
      <c r="A69" s="45"/>
      <c r="B69" s="15" t="s">
        <v>67</v>
      </c>
      <c r="C69" s="16" t="s">
        <v>68</v>
      </c>
      <c r="D69" s="16" t="s">
        <v>196</v>
      </c>
      <c r="F69" s="14">
        <v>4.08</v>
      </c>
      <c r="G69" s="14"/>
      <c r="H69" s="14">
        <v>6.43</v>
      </c>
      <c r="I69" s="14">
        <f>H69</f>
        <v>6.43</v>
      </c>
      <c r="J69" s="14"/>
      <c r="K69" s="14"/>
      <c r="L69" s="14"/>
      <c r="M69" s="14"/>
      <c r="N69" s="14"/>
      <c r="O69" s="14"/>
    </row>
    <row r="70" spans="1:15" x14ac:dyDescent="0.25">
      <c r="A70" s="45"/>
      <c r="B70" s="15" t="s">
        <v>13</v>
      </c>
      <c r="C70" s="16" t="s">
        <v>69</v>
      </c>
      <c r="D70" s="16" t="s">
        <v>196</v>
      </c>
      <c r="E70" s="14">
        <f t="shared" ref="E70" si="21">E68+(E69-E68)/2</f>
        <v>0</v>
      </c>
      <c r="F70" s="14">
        <f>F68+(F69-F68)/2</f>
        <v>2.6</v>
      </c>
      <c r="G70" s="14">
        <f t="shared" ref="G70:N70" si="22">G68+(G69-G68)/2</f>
        <v>0</v>
      </c>
      <c r="H70" s="14">
        <f t="shared" si="22"/>
        <v>3.835</v>
      </c>
      <c r="I70" s="14">
        <f t="shared" si="22"/>
        <v>3.835</v>
      </c>
      <c r="J70" s="14">
        <f t="shared" si="22"/>
        <v>0</v>
      </c>
      <c r="K70" s="14">
        <f t="shared" si="22"/>
        <v>0</v>
      </c>
      <c r="L70" s="14">
        <f t="shared" si="22"/>
        <v>0</v>
      </c>
      <c r="M70" s="14">
        <f t="shared" si="22"/>
        <v>0</v>
      </c>
      <c r="N70" s="14">
        <f t="shared" si="22"/>
        <v>0</v>
      </c>
      <c r="O70" s="14">
        <f t="shared" ref="O70" si="23">O68+(O69-O68)/2</f>
        <v>0</v>
      </c>
    </row>
    <row r="71" spans="1:15" ht="30" customHeight="1" x14ac:dyDescent="0.25">
      <c r="A71" s="45"/>
      <c r="B71" s="15" t="s">
        <v>14</v>
      </c>
      <c r="C71" s="16" t="s">
        <v>70</v>
      </c>
      <c r="D71" s="16" t="s">
        <v>196</v>
      </c>
      <c r="E71" s="14">
        <v>3.35</v>
      </c>
      <c r="F71" s="14">
        <f>F69-(2*(F69-F68)*(0.5*F69+F68)/(3*(F69+F68)))</f>
        <v>2.8808205128205131</v>
      </c>
      <c r="G71" s="14">
        <v>2.89</v>
      </c>
      <c r="H71" s="14">
        <f t="shared" ref="H71:N71" si="24">H69-(2*(H69-H68)*(0.5*H69+H68)/(3*(H69+H68)))</f>
        <v>4.4203129074315513</v>
      </c>
      <c r="I71" s="14">
        <f t="shared" si="24"/>
        <v>4.4203129074315513</v>
      </c>
      <c r="J71" s="14" t="e">
        <f t="shared" si="24"/>
        <v>#DIV/0!</v>
      </c>
      <c r="K71" s="14" t="e">
        <f t="shared" si="24"/>
        <v>#DIV/0!</v>
      </c>
      <c r="L71" s="14" t="e">
        <f t="shared" si="24"/>
        <v>#DIV/0!</v>
      </c>
      <c r="M71" s="14" t="e">
        <f t="shared" si="24"/>
        <v>#DIV/0!</v>
      </c>
      <c r="N71" s="14" t="e">
        <f t="shared" si="24"/>
        <v>#DIV/0!</v>
      </c>
      <c r="O71" s="14" t="e">
        <f t="shared" ref="O71" si="25">O69-(2*(O69-O68)*(0.5*O69+O68)/(3*(O69+O68)))</f>
        <v>#DIV/0!</v>
      </c>
    </row>
    <row r="72" spans="1:15" ht="30" x14ac:dyDescent="0.25">
      <c r="A72" s="45"/>
      <c r="B72" s="15" t="s">
        <v>75</v>
      </c>
      <c r="C72" s="16" t="s">
        <v>76</v>
      </c>
      <c r="D72" s="16" t="s">
        <v>196</v>
      </c>
      <c r="F72" s="2"/>
      <c r="G72" s="2"/>
      <c r="H72" s="2"/>
      <c r="I72" s="2"/>
      <c r="J72" s="2"/>
      <c r="K72" s="2"/>
      <c r="L72" s="2"/>
      <c r="M72" s="2"/>
      <c r="N72" s="2"/>
      <c r="O72" s="2"/>
    </row>
    <row r="73" spans="1:15" x14ac:dyDescent="0.25">
      <c r="A73" s="45"/>
      <c r="B73" s="15" t="s">
        <v>71</v>
      </c>
      <c r="C73" s="16" t="s">
        <v>74</v>
      </c>
      <c r="D73" s="16" t="s">
        <v>34</v>
      </c>
      <c r="E73" s="2">
        <v>9.6999999999999993</v>
      </c>
      <c r="F73" s="2">
        <v>7.6</v>
      </c>
      <c r="G73" s="2">
        <v>7.6</v>
      </c>
      <c r="H73" s="2">
        <v>8.6</v>
      </c>
      <c r="I73" s="2">
        <f>H73</f>
        <v>8.6</v>
      </c>
      <c r="J73" s="2"/>
      <c r="K73" s="2"/>
      <c r="L73" s="2"/>
      <c r="M73" s="2"/>
      <c r="N73" s="2"/>
      <c r="O73" s="2"/>
    </row>
    <row r="74" spans="1:15" ht="30" x14ac:dyDescent="0.25">
      <c r="A74" s="45"/>
      <c r="B74" s="15" t="s">
        <v>15</v>
      </c>
      <c r="C74" s="16" t="s">
        <v>72</v>
      </c>
      <c r="D74" s="16" t="s">
        <v>34</v>
      </c>
      <c r="F74" s="14">
        <f>F68/F69</f>
        <v>0.27450980392156865</v>
      </c>
      <c r="G74" s="14" t="e">
        <f t="shared" ref="G74:N74" si="26">G68/G69</f>
        <v>#DIV/0!</v>
      </c>
      <c r="H74" s="14">
        <f t="shared" si="26"/>
        <v>0.19284603421461899</v>
      </c>
      <c r="I74" s="14">
        <f t="shared" si="26"/>
        <v>0.19284603421461899</v>
      </c>
      <c r="J74" s="14" t="e">
        <f t="shared" si="26"/>
        <v>#DIV/0!</v>
      </c>
      <c r="K74" s="14" t="e">
        <f t="shared" si="26"/>
        <v>#DIV/0!</v>
      </c>
      <c r="L74" s="14" t="e">
        <f t="shared" si="26"/>
        <v>#DIV/0!</v>
      </c>
      <c r="M74" s="14" t="e">
        <f t="shared" si="26"/>
        <v>#DIV/0!</v>
      </c>
      <c r="N74" s="14" t="e">
        <f t="shared" si="26"/>
        <v>#DIV/0!</v>
      </c>
      <c r="O74" s="14" t="e">
        <f t="shared" ref="O74" si="27">O68/O69</f>
        <v>#DIV/0!</v>
      </c>
    </row>
    <row r="75" spans="1:15" ht="16.5" x14ac:dyDescent="0.25">
      <c r="A75" s="45"/>
      <c r="B75" s="15" t="s">
        <v>16</v>
      </c>
      <c r="C75" s="16" t="s">
        <v>73</v>
      </c>
      <c r="D75" s="16" t="s">
        <v>210</v>
      </c>
      <c r="F75" s="14">
        <v>25</v>
      </c>
      <c r="G75" s="14"/>
      <c r="H75" s="14"/>
      <c r="I75" s="14"/>
      <c r="J75" s="14">
        <v>27</v>
      </c>
      <c r="K75" s="14"/>
      <c r="L75" s="14"/>
      <c r="M75" s="14"/>
      <c r="N75" s="14"/>
      <c r="O75" s="14">
        <v>37</v>
      </c>
    </row>
    <row r="76" spans="1:15" x14ac:dyDescent="0.25">
      <c r="A76" s="45"/>
      <c r="B76" s="15" t="s">
        <v>17</v>
      </c>
      <c r="C76" s="16" t="s">
        <v>77</v>
      </c>
      <c r="D76" s="16" t="s">
        <v>211</v>
      </c>
      <c r="F76" s="14">
        <v>0.5</v>
      </c>
      <c r="G76" s="14"/>
      <c r="H76" s="14"/>
      <c r="I76" s="14"/>
      <c r="J76" s="14"/>
      <c r="K76" s="14"/>
      <c r="L76" s="14"/>
      <c r="M76" s="14"/>
      <c r="N76" s="14"/>
      <c r="O76" s="14"/>
    </row>
    <row r="77" spans="1:15" x14ac:dyDescent="0.25">
      <c r="A77" s="45"/>
      <c r="B77" s="15" t="s">
        <v>18</v>
      </c>
      <c r="C77" s="16" t="s">
        <v>34</v>
      </c>
      <c r="D77" s="16" t="s">
        <v>34</v>
      </c>
      <c r="F77" s="2"/>
      <c r="G77" s="2"/>
      <c r="H77" s="2"/>
      <c r="I77" s="2"/>
      <c r="J77" s="2" t="s">
        <v>341</v>
      </c>
      <c r="K77" s="2"/>
      <c r="L77" s="2"/>
      <c r="M77" s="2"/>
      <c r="N77" s="2"/>
      <c r="O77" s="2"/>
    </row>
    <row r="78" spans="1:15" ht="30" x14ac:dyDescent="0.25">
      <c r="A78" s="45"/>
      <c r="B78" s="15" t="s">
        <v>78</v>
      </c>
      <c r="C78" s="16" t="s">
        <v>79</v>
      </c>
      <c r="D78" s="16" t="s">
        <v>34</v>
      </c>
      <c r="F78" s="2"/>
      <c r="G78" s="2"/>
      <c r="H78" s="2"/>
      <c r="I78" s="2"/>
      <c r="J78" s="2"/>
      <c r="K78" s="2"/>
      <c r="L78" s="2"/>
      <c r="M78" s="2"/>
      <c r="N78" s="2"/>
      <c r="O78" s="2"/>
    </row>
    <row r="79" spans="1:15" ht="18" x14ac:dyDescent="0.25">
      <c r="A79" s="45"/>
      <c r="B79" s="15" t="s">
        <v>80</v>
      </c>
      <c r="C79" s="16" t="s">
        <v>81</v>
      </c>
      <c r="D79" s="16" t="s">
        <v>209</v>
      </c>
      <c r="E79" s="14">
        <f t="shared" ref="E79:N79" si="28">E25/E66</f>
        <v>449.10891089108907</v>
      </c>
      <c r="F79" s="14">
        <f t="shared" si="28"/>
        <v>453.57142857142856</v>
      </c>
      <c r="G79" s="14">
        <f t="shared" si="28"/>
        <v>396.0424316605467</v>
      </c>
      <c r="H79" s="14">
        <f t="shared" si="28"/>
        <v>475.55321390937826</v>
      </c>
      <c r="I79" s="14">
        <f t="shared" si="28"/>
        <v>442.11801896733402</v>
      </c>
      <c r="J79" s="14">
        <f t="shared" si="28"/>
        <v>379.78964734996907</v>
      </c>
      <c r="K79" s="14">
        <f t="shared" si="28"/>
        <v>390.47826086956519</v>
      </c>
      <c r="L79" s="14">
        <f t="shared" si="28"/>
        <v>361.24721603563478</v>
      </c>
      <c r="M79" s="14">
        <f t="shared" si="28"/>
        <v>387.52783964365256</v>
      </c>
      <c r="N79" s="14">
        <f t="shared" si="28"/>
        <v>292.93993677555324</v>
      </c>
      <c r="O79" s="14">
        <f t="shared" ref="O79" si="29">O25/O66</f>
        <v>341.8709150326797</v>
      </c>
    </row>
    <row r="80" spans="1:15" s="41" customFormat="1" x14ac:dyDescent="0.25"/>
    <row r="81" spans="1:15" x14ac:dyDescent="0.25">
      <c r="A81" s="45" t="s">
        <v>31</v>
      </c>
      <c r="B81" s="15" t="s">
        <v>19</v>
      </c>
      <c r="C81" s="16" t="s">
        <v>34</v>
      </c>
      <c r="D81" s="16" t="s">
        <v>34</v>
      </c>
      <c r="F81" s="2"/>
      <c r="G81" s="2"/>
      <c r="H81" s="2"/>
      <c r="I81" s="2"/>
      <c r="J81" s="2"/>
      <c r="K81" s="2"/>
      <c r="L81" s="2"/>
      <c r="M81" s="2"/>
      <c r="N81" s="2"/>
    </row>
    <row r="82" spans="1:15" ht="18" x14ac:dyDescent="0.25">
      <c r="A82" s="45"/>
      <c r="B82" s="15" t="s">
        <v>106</v>
      </c>
      <c r="C82" s="16" t="s">
        <v>43</v>
      </c>
      <c r="D82" s="16" t="s">
        <v>196</v>
      </c>
      <c r="F82" s="2"/>
      <c r="G82" s="2"/>
      <c r="H82" s="2"/>
      <c r="I82" s="2"/>
      <c r="J82" s="2"/>
      <c r="K82" s="2"/>
      <c r="L82" s="2"/>
      <c r="M82" s="2"/>
      <c r="N82" s="2"/>
    </row>
    <row r="83" spans="1:15" ht="18" x14ac:dyDescent="0.25">
      <c r="A83" s="45"/>
      <c r="B83" s="15" t="s">
        <v>244</v>
      </c>
      <c r="C83" s="16" t="s">
        <v>245</v>
      </c>
      <c r="D83" s="16" t="s">
        <v>34</v>
      </c>
      <c r="F83" s="2"/>
      <c r="G83" s="2"/>
      <c r="H83" s="2"/>
      <c r="I83" s="2"/>
      <c r="J83" s="2"/>
      <c r="K83" s="2"/>
      <c r="L83" s="2"/>
      <c r="M83" s="2"/>
      <c r="N83" s="2"/>
    </row>
    <row r="84" spans="1:15" ht="45" x14ac:dyDescent="0.25">
      <c r="A84" s="45"/>
      <c r="B84" s="15" t="s">
        <v>242</v>
      </c>
      <c r="C84" s="16" t="s">
        <v>243</v>
      </c>
      <c r="D84" s="16" t="s">
        <v>196</v>
      </c>
      <c r="F84" s="2"/>
      <c r="G84" s="2"/>
      <c r="H84" s="2"/>
      <c r="I84" s="2"/>
      <c r="J84" s="2"/>
      <c r="K84" s="2"/>
      <c r="L84" s="2"/>
      <c r="M84" s="2"/>
      <c r="N84" s="2"/>
    </row>
    <row r="85" spans="1:15" ht="18" x14ac:dyDescent="0.25">
      <c r="A85" s="45"/>
      <c r="B85" s="15" t="s">
        <v>248</v>
      </c>
      <c r="C85" s="16" t="s">
        <v>246</v>
      </c>
      <c r="D85" s="16" t="s">
        <v>34</v>
      </c>
      <c r="F85" s="2"/>
      <c r="G85" s="2"/>
      <c r="H85" s="2"/>
      <c r="I85" s="2"/>
      <c r="J85" s="2"/>
      <c r="K85" s="2"/>
      <c r="L85" s="2"/>
      <c r="M85" s="2"/>
      <c r="N85" s="2"/>
    </row>
    <row r="86" spans="1:15" ht="18" x14ac:dyDescent="0.25">
      <c r="A86" s="45"/>
      <c r="B86" s="15" t="s">
        <v>249</v>
      </c>
      <c r="C86" s="16" t="s">
        <v>247</v>
      </c>
      <c r="D86" s="16" t="s">
        <v>34</v>
      </c>
      <c r="F86" s="2"/>
      <c r="G86" s="2"/>
      <c r="H86" s="2"/>
      <c r="I86" s="2"/>
      <c r="J86" s="2"/>
      <c r="K86" s="2"/>
      <c r="L86" s="2"/>
      <c r="M86" s="2"/>
      <c r="N86" s="2"/>
    </row>
    <row r="87" spans="1:15" s="41" customFormat="1" x14ac:dyDescent="0.25"/>
    <row r="88" spans="1:15" ht="18" x14ac:dyDescent="0.25">
      <c r="A88" s="45" t="s">
        <v>32</v>
      </c>
      <c r="B88" s="15" t="s">
        <v>106</v>
      </c>
      <c r="C88" s="16" t="s">
        <v>250</v>
      </c>
      <c r="D88" s="16" t="s">
        <v>196</v>
      </c>
      <c r="F88" s="2"/>
      <c r="G88" s="2"/>
      <c r="H88" s="2"/>
      <c r="I88" s="2"/>
      <c r="J88" s="2"/>
      <c r="K88" s="2"/>
      <c r="L88" s="2"/>
      <c r="M88" s="2"/>
      <c r="N88" s="2"/>
    </row>
    <row r="89" spans="1:15" ht="18" x14ac:dyDescent="0.25">
      <c r="A89" s="45"/>
      <c r="B89" s="15" t="s">
        <v>258</v>
      </c>
      <c r="C89" s="16" t="s">
        <v>251</v>
      </c>
      <c r="D89" s="16" t="s">
        <v>34</v>
      </c>
      <c r="F89" s="2"/>
      <c r="G89" s="2"/>
      <c r="H89" s="2"/>
      <c r="I89" s="2"/>
      <c r="J89" s="2"/>
      <c r="K89" s="2"/>
      <c r="L89" s="2"/>
      <c r="M89" s="2"/>
      <c r="N89" s="2"/>
    </row>
    <row r="90" spans="1:15" ht="30" x14ac:dyDescent="0.25">
      <c r="A90" s="45"/>
      <c r="B90" s="15" t="s">
        <v>259</v>
      </c>
      <c r="C90" s="16" t="s">
        <v>252</v>
      </c>
      <c r="D90" s="16" t="s">
        <v>196</v>
      </c>
      <c r="F90" s="2"/>
      <c r="G90" s="2"/>
      <c r="H90" s="2"/>
      <c r="I90" s="2"/>
      <c r="J90" s="2"/>
      <c r="K90" s="2"/>
      <c r="L90" s="2"/>
      <c r="M90" s="2"/>
      <c r="N90" s="2"/>
    </row>
    <row r="91" spans="1:15" ht="18" x14ac:dyDescent="0.25">
      <c r="A91" s="45"/>
      <c r="B91" s="15" t="s">
        <v>256</v>
      </c>
      <c r="C91" s="16" t="s">
        <v>253</v>
      </c>
      <c r="D91" s="16" t="s">
        <v>34</v>
      </c>
      <c r="F91" s="2"/>
      <c r="G91" s="2"/>
      <c r="H91" s="2"/>
      <c r="I91" s="2"/>
      <c r="J91" s="2"/>
      <c r="K91" s="2"/>
      <c r="L91" s="2"/>
      <c r="M91" s="2"/>
      <c r="N91" s="2"/>
    </row>
    <row r="92" spans="1:15" ht="18" x14ac:dyDescent="0.25">
      <c r="A92" s="45"/>
      <c r="B92" s="15" t="s">
        <v>257</v>
      </c>
      <c r="C92" s="16" t="s">
        <v>254</v>
      </c>
      <c r="D92" s="16" t="s">
        <v>34</v>
      </c>
      <c r="F92" s="2"/>
      <c r="G92" s="2"/>
      <c r="H92" s="2"/>
      <c r="I92" s="2"/>
      <c r="J92" s="2"/>
      <c r="K92" s="2"/>
      <c r="L92" s="2"/>
      <c r="M92" s="2"/>
      <c r="N92" s="2"/>
    </row>
    <row r="93" spans="1:15" ht="18" x14ac:dyDescent="0.25">
      <c r="A93" s="45"/>
      <c r="B93" s="15" t="s">
        <v>216</v>
      </c>
      <c r="C93" s="16" t="s">
        <v>255</v>
      </c>
      <c r="D93" s="16" t="s">
        <v>34</v>
      </c>
      <c r="F93" s="2"/>
      <c r="G93" s="2"/>
      <c r="H93" s="2"/>
      <c r="I93" s="2"/>
      <c r="J93" s="2"/>
      <c r="K93" s="2"/>
      <c r="L93" s="2"/>
      <c r="M93" s="2"/>
      <c r="N93" s="2"/>
    </row>
    <row r="94" spans="1:15" s="41" customFormat="1" x14ac:dyDescent="0.25"/>
    <row r="95" spans="1:15" ht="18" x14ac:dyDescent="0.25">
      <c r="A95" s="45" t="s">
        <v>104</v>
      </c>
      <c r="B95" s="15" t="s">
        <v>93</v>
      </c>
      <c r="C95" s="16" t="s">
        <v>101</v>
      </c>
      <c r="D95" s="16" t="s">
        <v>34</v>
      </c>
      <c r="F95" s="2"/>
      <c r="G95" s="2"/>
      <c r="H95" s="2"/>
      <c r="I95" s="2"/>
      <c r="J95" s="2"/>
      <c r="K95" s="2"/>
      <c r="L95" s="2"/>
      <c r="M95" s="2"/>
      <c r="N95" s="2"/>
      <c r="O95" s="2"/>
    </row>
    <row r="96" spans="1:15" ht="18" x14ac:dyDescent="0.25">
      <c r="A96" s="45"/>
      <c r="B96" s="15" t="s">
        <v>92</v>
      </c>
      <c r="C96" s="16" t="s">
        <v>100</v>
      </c>
      <c r="D96" s="16" t="s">
        <v>34</v>
      </c>
      <c r="E96" s="14"/>
      <c r="F96" s="14"/>
      <c r="G96" s="14"/>
      <c r="H96" s="14"/>
      <c r="I96" s="14"/>
      <c r="J96" s="14"/>
      <c r="K96" s="14"/>
      <c r="L96" s="14"/>
      <c r="M96" s="14"/>
      <c r="N96" s="14"/>
      <c r="O96" s="14"/>
    </row>
    <row r="97" spans="1:15" ht="18" x14ac:dyDescent="0.25">
      <c r="A97" s="45"/>
      <c r="B97" s="15" t="s">
        <v>83</v>
      </c>
      <c r="C97" s="16" t="s">
        <v>91</v>
      </c>
      <c r="D97" s="16" t="s">
        <v>208</v>
      </c>
      <c r="E97" s="14">
        <f>(E99)*(E101+E102)/2</f>
        <v>0</v>
      </c>
      <c r="F97" s="14">
        <v>13.35</v>
      </c>
      <c r="G97" s="14">
        <f t="shared" ref="G97:N97" si="30">(G99)*(G101+G102)/2</f>
        <v>0</v>
      </c>
      <c r="H97" s="14">
        <v>22.76</v>
      </c>
      <c r="I97" s="14">
        <f>H97</f>
        <v>22.76</v>
      </c>
      <c r="J97" s="14">
        <v>11.39</v>
      </c>
      <c r="K97" s="14">
        <f t="shared" si="30"/>
        <v>0</v>
      </c>
      <c r="L97" s="14">
        <f t="shared" si="30"/>
        <v>0</v>
      </c>
      <c r="M97" s="14">
        <f t="shared" si="30"/>
        <v>0</v>
      </c>
      <c r="N97" s="14">
        <f t="shared" si="30"/>
        <v>0</v>
      </c>
      <c r="O97" s="14">
        <f t="shared" ref="O97" si="31">(O99)*(O101+O102)/2</f>
        <v>0</v>
      </c>
    </row>
    <row r="98" spans="1:15" ht="18" x14ac:dyDescent="0.25">
      <c r="A98" s="45"/>
      <c r="B98" s="15" t="s">
        <v>213</v>
      </c>
      <c r="C98" s="16" t="s">
        <v>90</v>
      </c>
      <c r="D98" s="16" t="s">
        <v>34</v>
      </c>
      <c r="E98" s="14">
        <f>E97/E66</f>
        <v>0</v>
      </c>
      <c r="F98" s="14">
        <f t="shared" ref="F98" si="32">F97/F66</f>
        <v>0.27244897959183673</v>
      </c>
      <c r="G98" s="14">
        <f t="shared" ref="G98:H98" si="33">G97/G66</f>
        <v>0</v>
      </c>
      <c r="H98" s="14">
        <f t="shared" si="33"/>
        <v>0.2398314014752371</v>
      </c>
      <c r="I98" s="14">
        <f t="shared" ref="I98:J98" si="34">I97/I66</f>
        <v>0.2398314014752371</v>
      </c>
      <c r="J98" s="14">
        <f t="shared" si="34"/>
        <v>0.23489379253454321</v>
      </c>
      <c r="K98" s="14">
        <f t="shared" ref="K98:M98" si="35">K97/K66</f>
        <v>0</v>
      </c>
      <c r="L98" s="14">
        <f t="shared" si="35"/>
        <v>0</v>
      </c>
      <c r="M98" s="14">
        <f t="shared" si="35"/>
        <v>0</v>
      </c>
      <c r="N98" s="14">
        <f t="shared" ref="N98:O98" si="36">N97/N66</f>
        <v>0</v>
      </c>
      <c r="O98" s="14">
        <f t="shared" si="36"/>
        <v>0</v>
      </c>
    </row>
    <row r="99" spans="1:15" ht="18" x14ac:dyDescent="0.25">
      <c r="A99" s="45"/>
      <c r="B99" s="15" t="s">
        <v>82</v>
      </c>
      <c r="C99" s="16" t="s">
        <v>89</v>
      </c>
      <c r="D99" s="16" t="s">
        <v>196</v>
      </c>
      <c r="E99" s="14"/>
      <c r="F99" s="14">
        <v>7.74</v>
      </c>
      <c r="G99" s="14"/>
      <c r="H99" s="14">
        <v>9.68</v>
      </c>
      <c r="I99" s="14">
        <f>H99</f>
        <v>9.68</v>
      </c>
      <c r="J99" s="14"/>
      <c r="K99" s="14"/>
      <c r="L99" s="14">
        <v>7.34</v>
      </c>
      <c r="M99" s="14">
        <v>7.34</v>
      </c>
      <c r="N99" s="14"/>
      <c r="O99" s="14"/>
    </row>
    <row r="100" spans="1:15" ht="18" x14ac:dyDescent="0.25">
      <c r="A100" s="45"/>
      <c r="B100" s="15" t="s">
        <v>214</v>
      </c>
      <c r="C100" s="16" t="s">
        <v>88</v>
      </c>
      <c r="D100" s="16" t="s">
        <v>34</v>
      </c>
      <c r="E100" s="14">
        <f>E99/E67</f>
        <v>0</v>
      </c>
      <c r="F100" s="14">
        <f t="shared" ref="F100" si="37">F99/F67</f>
        <v>0.36202057998129095</v>
      </c>
      <c r="G100" s="14">
        <f t="shared" ref="G100:H100" si="38">G99/G67</f>
        <v>0</v>
      </c>
      <c r="H100" s="14">
        <f t="shared" si="38"/>
        <v>0.33787085514834209</v>
      </c>
      <c r="I100" s="14">
        <f t="shared" ref="I100:J100" si="39">I99/I67</f>
        <v>0.33787085514834209</v>
      </c>
      <c r="J100" s="14">
        <f t="shared" si="39"/>
        <v>0</v>
      </c>
      <c r="K100" s="14">
        <f t="shared" ref="K100:M100" si="40">K99/K67</f>
        <v>0</v>
      </c>
      <c r="L100" s="14">
        <f t="shared" si="40"/>
        <v>0.36246913580246914</v>
      </c>
      <c r="M100" s="14">
        <f t="shared" si="40"/>
        <v>0.36246913580246914</v>
      </c>
      <c r="N100" s="14">
        <f t="shared" ref="N100:O100" si="41">N99/N67</f>
        <v>0</v>
      </c>
      <c r="O100" s="14">
        <f t="shared" si="41"/>
        <v>0</v>
      </c>
    </row>
    <row r="101" spans="1:15" ht="18" x14ac:dyDescent="0.25">
      <c r="A101" s="45"/>
      <c r="B101" s="15" t="s">
        <v>65</v>
      </c>
      <c r="C101" s="16" t="s">
        <v>87</v>
      </c>
      <c r="D101" s="16" t="s">
        <v>196</v>
      </c>
      <c r="E101" s="14"/>
      <c r="F101" s="14">
        <v>1.25</v>
      </c>
      <c r="G101" s="14"/>
      <c r="H101" s="14"/>
      <c r="I101" s="14"/>
      <c r="J101" s="14"/>
      <c r="K101" s="14"/>
      <c r="L101" s="14"/>
      <c r="M101" s="14"/>
      <c r="N101" s="14"/>
      <c r="O101" s="14"/>
    </row>
    <row r="102" spans="1:15" ht="18" x14ac:dyDescent="0.25">
      <c r="A102" s="45"/>
      <c r="B102" s="15" t="s">
        <v>67</v>
      </c>
      <c r="C102" s="16" t="s">
        <v>86</v>
      </c>
      <c r="D102" s="16" t="s">
        <v>196</v>
      </c>
      <c r="E102" s="14"/>
      <c r="F102" s="14">
        <v>2.3199999999999998</v>
      </c>
      <c r="G102" s="14"/>
      <c r="H102" s="14"/>
      <c r="I102" s="14"/>
      <c r="J102" s="14"/>
      <c r="K102" s="14"/>
      <c r="L102" s="14"/>
      <c r="M102" s="14"/>
      <c r="N102" s="14"/>
      <c r="O102" s="14"/>
    </row>
    <row r="103" spans="1:15" ht="18" x14ac:dyDescent="0.25">
      <c r="A103" s="45"/>
      <c r="B103" s="15" t="s">
        <v>13</v>
      </c>
      <c r="C103" s="16" t="s">
        <v>85</v>
      </c>
      <c r="D103" s="16" t="s">
        <v>196</v>
      </c>
      <c r="E103" s="14">
        <f>E101+(E102-E101)/2</f>
        <v>0</v>
      </c>
      <c r="F103" s="14">
        <f t="shared" ref="F103:N103" si="42">F101+(F102-F101)/2</f>
        <v>1.7849999999999999</v>
      </c>
      <c r="G103" s="14">
        <f t="shared" si="42"/>
        <v>0</v>
      </c>
      <c r="H103" s="14">
        <f t="shared" si="42"/>
        <v>0</v>
      </c>
      <c r="I103" s="14">
        <f t="shared" si="42"/>
        <v>0</v>
      </c>
      <c r="J103" s="14">
        <f t="shared" si="42"/>
        <v>0</v>
      </c>
      <c r="K103" s="14">
        <f t="shared" si="42"/>
        <v>0</v>
      </c>
      <c r="L103" s="14">
        <f t="shared" si="42"/>
        <v>0</v>
      </c>
      <c r="M103" s="14">
        <f t="shared" si="42"/>
        <v>0</v>
      </c>
      <c r="N103" s="14">
        <f t="shared" si="42"/>
        <v>0</v>
      </c>
      <c r="O103" s="14">
        <f t="shared" ref="O103" si="43">O101+(O102-O101)/2</f>
        <v>0</v>
      </c>
    </row>
    <row r="104" spans="1:15" ht="18" x14ac:dyDescent="0.25">
      <c r="A104" s="45"/>
      <c r="B104" s="15" t="s">
        <v>14</v>
      </c>
      <c r="C104" s="16" t="s">
        <v>94</v>
      </c>
      <c r="D104" s="16" t="s">
        <v>196</v>
      </c>
      <c r="E104" s="14" t="e">
        <f t="shared" ref="E104:N104" si="44">E102-(2*(E102-E101)*(0.5*E102+E101)/(3*(E102+E101)))</f>
        <v>#DIV/0!</v>
      </c>
      <c r="F104" s="14">
        <f>F102-(2*(F102-F101)*(0.5*F102+F101)/(3*(F102+F101)))</f>
        <v>1.8384500466853406</v>
      </c>
      <c r="G104" s="14" t="e">
        <f t="shared" si="44"/>
        <v>#DIV/0!</v>
      </c>
      <c r="H104" s="14" t="e">
        <f t="shared" si="44"/>
        <v>#DIV/0!</v>
      </c>
      <c r="I104" s="14" t="e">
        <f t="shared" si="44"/>
        <v>#DIV/0!</v>
      </c>
      <c r="J104" s="14" t="e">
        <f t="shared" si="44"/>
        <v>#DIV/0!</v>
      </c>
      <c r="K104" s="14" t="e">
        <f t="shared" si="44"/>
        <v>#DIV/0!</v>
      </c>
      <c r="L104" s="14" t="e">
        <f t="shared" si="44"/>
        <v>#DIV/0!</v>
      </c>
      <c r="M104" s="14" t="e">
        <f t="shared" si="44"/>
        <v>#DIV/0!</v>
      </c>
      <c r="N104" s="14" t="e">
        <f t="shared" si="44"/>
        <v>#DIV/0!</v>
      </c>
      <c r="O104" s="14" t="e">
        <f t="shared" ref="O104" si="45">O102-(2*(O102-O101)*(0.5*O102+O101)/(3*(O102+O101)))</f>
        <v>#DIV/0!</v>
      </c>
    </row>
    <row r="105" spans="1:15" ht="30" x14ac:dyDescent="0.25">
      <c r="A105" s="45"/>
      <c r="B105" s="15" t="s">
        <v>75</v>
      </c>
      <c r="C105" s="16" t="s">
        <v>117</v>
      </c>
      <c r="D105" s="16" t="s">
        <v>196</v>
      </c>
      <c r="E105" s="14"/>
      <c r="F105" s="14"/>
      <c r="G105" s="14"/>
      <c r="H105" s="14"/>
      <c r="I105" s="14"/>
      <c r="J105" s="14"/>
      <c r="K105" s="14"/>
      <c r="L105" s="14"/>
      <c r="M105" s="14"/>
      <c r="N105" s="14"/>
      <c r="O105" s="14"/>
    </row>
    <row r="106" spans="1:15" ht="18" x14ac:dyDescent="0.25">
      <c r="A106" s="45"/>
      <c r="B106" s="15" t="s">
        <v>71</v>
      </c>
      <c r="C106" s="16" t="s">
        <v>95</v>
      </c>
      <c r="D106" s="16" t="s">
        <v>34</v>
      </c>
      <c r="E106" s="14"/>
      <c r="F106" s="14"/>
      <c r="G106" s="14"/>
      <c r="H106" s="14"/>
      <c r="I106" s="14"/>
      <c r="J106" s="14"/>
      <c r="K106" s="14"/>
      <c r="L106" s="14"/>
      <c r="M106" s="14"/>
      <c r="N106" s="14"/>
      <c r="O106" s="14"/>
    </row>
    <row r="107" spans="1:15" ht="30" x14ac:dyDescent="0.25">
      <c r="A107" s="45"/>
      <c r="B107" s="15" t="s">
        <v>15</v>
      </c>
      <c r="C107" s="16" t="s">
        <v>96</v>
      </c>
      <c r="D107" s="16" t="s">
        <v>34</v>
      </c>
      <c r="E107" s="14"/>
      <c r="F107" s="14"/>
      <c r="G107" s="14"/>
      <c r="H107" s="14"/>
      <c r="I107" s="14"/>
      <c r="J107" s="14"/>
      <c r="K107" s="14"/>
      <c r="L107" s="14"/>
      <c r="M107" s="14"/>
      <c r="N107" s="14"/>
      <c r="O107" s="14"/>
    </row>
    <row r="108" spans="1:15" ht="18" x14ac:dyDescent="0.25">
      <c r="A108" s="45"/>
      <c r="B108" s="15" t="s">
        <v>16</v>
      </c>
      <c r="C108" s="16" t="s">
        <v>97</v>
      </c>
      <c r="D108" s="16" t="s">
        <v>212</v>
      </c>
      <c r="E108" s="14"/>
      <c r="F108" s="14"/>
      <c r="G108" s="14"/>
      <c r="H108" s="14"/>
      <c r="I108" s="14"/>
      <c r="J108" s="14"/>
      <c r="K108" s="14"/>
      <c r="L108" s="14"/>
      <c r="M108" s="14"/>
      <c r="N108" s="14"/>
      <c r="O108" s="14"/>
    </row>
    <row r="109" spans="1:15" ht="18" x14ac:dyDescent="0.25">
      <c r="A109" s="45"/>
      <c r="B109" s="15" t="s">
        <v>17</v>
      </c>
      <c r="C109" s="16" t="s">
        <v>98</v>
      </c>
      <c r="D109" s="16" t="s">
        <v>212</v>
      </c>
      <c r="F109" s="2"/>
      <c r="G109" s="2"/>
      <c r="H109" s="2"/>
      <c r="I109" s="2"/>
      <c r="J109" s="2"/>
      <c r="K109" s="2"/>
      <c r="L109" s="2"/>
      <c r="M109" s="2"/>
      <c r="N109" s="2"/>
      <c r="O109" s="2"/>
    </row>
    <row r="110" spans="1:15" x14ac:dyDescent="0.25">
      <c r="A110" s="45"/>
      <c r="B110" s="15" t="s">
        <v>18</v>
      </c>
      <c r="C110" s="16" t="s">
        <v>34</v>
      </c>
      <c r="D110" s="16" t="s">
        <v>34</v>
      </c>
      <c r="F110" s="2"/>
      <c r="G110" s="2"/>
      <c r="H110" s="2"/>
      <c r="I110" s="2"/>
      <c r="J110" s="2"/>
      <c r="K110" s="2"/>
      <c r="L110" s="2"/>
      <c r="M110" s="2"/>
      <c r="N110" s="2"/>
      <c r="O110" s="2"/>
    </row>
    <row r="111" spans="1:15" ht="30" x14ac:dyDescent="0.25">
      <c r="A111" s="45"/>
      <c r="B111" s="15" t="s">
        <v>78</v>
      </c>
      <c r="C111" s="16" t="s">
        <v>99</v>
      </c>
      <c r="D111" s="16" t="s">
        <v>34</v>
      </c>
      <c r="F111" s="2"/>
      <c r="G111" s="2"/>
      <c r="H111" s="2"/>
      <c r="I111" s="2"/>
      <c r="J111" s="2"/>
      <c r="K111" s="2"/>
      <c r="L111" s="2"/>
      <c r="M111" s="2"/>
      <c r="N111" s="2"/>
      <c r="O111" s="2"/>
    </row>
    <row r="112" spans="1:15" ht="18" x14ac:dyDescent="0.25">
      <c r="A112" s="45"/>
      <c r="B112" s="15" t="s">
        <v>102</v>
      </c>
      <c r="C112" s="16" t="s">
        <v>103</v>
      </c>
      <c r="D112" s="16" t="s">
        <v>209</v>
      </c>
      <c r="E112" s="2">
        <f>E97*E96/(E66*E71)</f>
        <v>0</v>
      </c>
      <c r="F112" s="2">
        <f t="shared" ref="F112" si="46">F97*F96/(F66*F71)</f>
        <v>0</v>
      </c>
      <c r="G112" s="2">
        <f t="shared" ref="G112:H112" si="47">G97*G96/(G66*G71)</f>
        <v>0</v>
      </c>
      <c r="H112" s="2">
        <f t="shared" si="47"/>
        <v>0</v>
      </c>
      <c r="I112" s="2">
        <f t="shared" ref="I112:J112" si="48">I97*I96/(I66*I71)</f>
        <v>0</v>
      </c>
      <c r="J112" s="2" t="e">
        <f t="shared" si="48"/>
        <v>#DIV/0!</v>
      </c>
      <c r="K112" s="2" t="e">
        <f t="shared" ref="K112:M112" si="49">K97*K96/(K66*K71)</f>
        <v>#DIV/0!</v>
      </c>
      <c r="L112" s="2" t="e">
        <f t="shared" si="49"/>
        <v>#DIV/0!</v>
      </c>
      <c r="M112" s="2" t="e">
        <f t="shared" si="49"/>
        <v>#DIV/0!</v>
      </c>
      <c r="N112" s="2" t="e">
        <f t="shared" ref="N112:O112" si="50">N97*N96/(N66*N71)</f>
        <v>#DIV/0!</v>
      </c>
      <c r="O112" s="2" t="e">
        <f t="shared" si="50"/>
        <v>#DIV/0!</v>
      </c>
    </row>
    <row r="113" spans="1:15" s="44" customFormat="1" x14ac:dyDescent="0.25"/>
    <row r="114" spans="1:15" ht="18" x14ac:dyDescent="0.25">
      <c r="A114" s="45" t="s">
        <v>105</v>
      </c>
      <c r="B114" s="15" t="s">
        <v>106</v>
      </c>
      <c r="C114" s="16" t="s">
        <v>108</v>
      </c>
      <c r="D114" s="16" t="s">
        <v>196</v>
      </c>
      <c r="F114" s="2"/>
      <c r="G114" s="2"/>
      <c r="H114" s="2"/>
      <c r="I114" s="2"/>
      <c r="J114" s="2"/>
      <c r="K114" s="2"/>
      <c r="L114" s="2"/>
      <c r="M114" s="2"/>
      <c r="N114" s="2"/>
      <c r="O114" s="2"/>
    </row>
    <row r="115" spans="1:15" ht="18" x14ac:dyDescent="0.25">
      <c r="A115" s="45"/>
      <c r="B115" s="15" t="s">
        <v>217</v>
      </c>
      <c r="C115" s="16" t="s">
        <v>109</v>
      </c>
      <c r="D115" s="16" t="s">
        <v>34</v>
      </c>
      <c r="E115" s="2" t="e">
        <f>E114/E99</f>
        <v>#DIV/0!</v>
      </c>
      <c r="F115" s="2">
        <f t="shared" ref="F115" si="51">F114/F99</f>
        <v>0</v>
      </c>
      <c r="G115" s="2" t="e">
        <f t="shared" ref="G115:H115" si="52">G114/G99</f>
        <v>#DIV/0!</v>
      </c>
      <c r="H115" s="2">
        <f t="shared" si="52"/>
        <v>0</v>
      </c>
      <c r="I115" s="2">
        <f t="shared" ref="I115:J115" si="53">I114/I99</f>
        <v>0</v>
      </c>
      <c r="J115" s="2" t="e">
        <f t="shared" si="53"/>
        <v>#DIV/0!</v>
      </c>
      <c r="K115" s="2" t="e">
        <f t="shared" ref="K115:M115" si="54">K114/K99</f>
        <v>#DIV/0!</v>
      </c>
      <c r="L115" s="2">
        <f t="shared" si="54"/>
        <v>0</v>
      </c>
      <c r="M115" s="2">
        <f t="shared" si="54"/>
        <v>0</v>
      </c>
      <c r="N115" s="2" t="e">
        <f t="shared" ref="N115:O115" si="55">N114/N99</f>
        <v>#DIV/0!</v>
      </c>
      <c r="O115" s="2" t="e">
        <f t="shared" si="55"/>
        <v>#DIV/0!</v>
      </c>
    </row>
    <row r="116" spans="1:15" ht="18" x14ac:dyDescent="0.25">
      <c r="A116" s="45"/>
      <c r="B116" s="15" t="s">
        <v>107</v>
      </c>
      <c r="C116" s="16" t="s">
        <v>110</v>
      </c>
      <c r="D116" s="16" t="s">
        <v>34</v>
      </c>
      <c r="F116" s="2"/>
      <c r="G116" s="2"/>
      <c r="H116" s="2"/>
      <c r="I116" s="2"/>
      <c r="J116" s="2"/>
      <c r="K116" s="2"/>
      <c r="L116" s="2"/>
      <c r="M116" s="2"/>
      <c r="N116" s="2"/>
      <c r="O116" s="2"/>
    </row>
    <row r="117" spans="1:15" s="41" customFormat="1" x14ac:dyDescent="0.25"/>
    <row r="118" spans="1:15" ht="15" customHeight="1" x14ac:dyDescent="0.25">
      <c r="A118" s="45" t="s">
        <v>111</v>
      </c>
      <c r="B118" s="15" t="s">
        <v>11</v>
      </c>
      <c r="C118" s="16" t="s">
        <v>118</v>
      </c>
      <c r="D118" s="16" t="s">
        <v>196</v>
      </c>
      <c r="F118" s="2"/>
      <c r="G118" s="2"/>
      <c r="H118" s="2"/>
      <c r="I118" s="2"/>
      <c r="J118" s="2"/>
      <c r="K118" s="2"/>
      <c r="L118" s="2"/>
      <c r="M118" s="2"/>
      <c r="N118" s="2"/>
      <c r="O118" s="2"/>
    </row>
    <row r="119" spans="1:15" ht="18" x14ac:dyDescent="0.25">
      <c r="A119" s="45"/>
      <c r="B119" s="15" t="s">
        <v>12</v>
      </c>
      <c r="C119" s="16" t="s">
        <v>119</v>
      </c>
      <c r="D119" s="16" t="s">
        <v>196</v>
      </c>
      <c r="F119" s="2"/>
      <c r="G119" s="2"/>
      <c r="H119" s="2"/>
      <c r="I119" s="2"/>
      <c r="J119" s="2"/>
      <c r="K119" s="2"/>
      <c r="L119" s="2"/>
      <c r="M119" s="2"/>
      <c r="N119" s="2"/>
      <c r="O119" s="2"/>
    </row>
    <row r="120" spans="1:15" ht="18" x14ac:dyDescent="0.25">
      <c r="A120" s="45"/>
      <c r="B120" s="15" t="s">
        <v>83</v>
      </c>
      <c r="C120" s="16" t="s">
        <v>120</v>
      </c>
      <c r="D120" s="16" t="s">
        <v>208</v>
      </c>
      <c r="E120" s="2">
        <f>E122*(E124+E125)/2</f>
        <v>0</v>
      </c>
      <c r="F120" s="2">
        <v>9.82</v>
      </c>
      <c r="G120" s="2">
        <f t="shared" ref="G120:N120" si="56">G122*(G124+G125)/2</f>
        <v>0</v>
      </c>
      <c r="H120" s="2">
        <v>17.28</v>
      </c>
      <c r="I120" s="2">
        <f>H120</f>
        <v>17.28</v>
      </c>
      <c r="J120" s="2">
        <f t="shared" si="56"/>
        <v>0</v>
      </c>
      <c r="K120" s="2">
        <f t="shared" si="56"/>
        <v>0</v>
      </c>
      <c r="L120" s="2">
        <f t="shared" si="56"/>
        <v>0</v>
      </c>
      <c r="M120" s="2">
        <f t="shared" si="56"/>
        <v>0</v>
      </c>
      <c r="N120" s="2">
        <f t="shared" si="56"/>
        <v>0</v>
      </c>
      <c r="O120" s="2">
        <f t="shared" ref="O120" si="57">O122*(O124+O125)/2</f>
        <v>0</v>
      </c>
    </row>
    <row r="121" spans="1:15" ht="18" x14ac:dyDescent="0.25">
      <c r="A121" s="45"/>
      <c r="B121" s="15" t="s">
        <v>218</v>
      </c>
      <c r="C121" s="16" t="s">
        <v>121</v>
      </c>
      <c r="D121" s="16" t="s">
        <v>34</v>
      </c>
      <c r="E121" s="2">
        <f>E120/E66</f>
        <v>0</v>
      </c>
      <c r="F121" s="2">
        <f t="shared" ref="F121" si="58">F120/F66</f>
        <v>0.20040816326530614</v>
      </c>
      <c r="G121" s="2">
        <f t="shared" ref="G121:H121" si="59">G120/G66</f>
        <v>0</v>
      </c>
      <c r="H121" s="2">
        <f t="shared" si="59"/>
        <v>0.182086406743941</v>
      </c>
      <c r="I121" s="2">
        <f t="shared" ref="I121:J121" si="60">I120/I66</f>
        <v>0.182086406743941</v>
      </c>
      <c r="J121" s="2">
        <f t="shared" si="60"/>
        <v>0</v>
      </c>
      <c r="K121" s="2">
        <f t="shared" ref="K121:M121" si="61">K120/K66</f>
        <v>0</v>
      </c>
      <c r="L121" s="2">
        <f t="shared" si="61"/>
        <v>0</v>
      </c>
      <c r="M121" s="2">
        <f t="shared" si="61"/>
        <v>0</v>
      </c>
      <c r="N121" s="2">
        <f t="shared" ref="N121:O121" si="62">N120/N66</f>
        <v>0</v>
      </c>
      <c r="O121" s="2">
        <f t="shared" si="62"/>
        <v>0</v>
      </c>
    </row>
    <row r="122" spans="1:15" ht="18" x14ac:dyDescent="0.25">
      <c r="A122" s="45"/>
      <c r="B122" s="15" t="s">
        <v>82</v>
      </c>
      <c r="C122" s="16" t="s">
        <v>122</v>
      </c>
      <c r="D122" s="16" t="s">
        <v>196</v>
      </c>
      <c r="F122" s="2"/>
      <c r="G122" s="2"/>
      <c r="H122" s="2"/>
      <c r="I122" s="2"/>
      <c r="J122" s="2"/>
      <c r="K122" s="2"/>
      <c r="L122" s="2"/>
      <c r="M122" s="2"/>
      <c r="N122" s="2"/>
      <c r="O122" s="2"/>
    </row>
    <row r="123" spans="1:15" ht="18" x14ac:dyDescent="0.25">
      <c r="A123" s="45"/>
      <c r="B123" s="15" t="s">
        <v>219</v>
      </c>
      <c r="C123" s="16" t="s">
        <v>123</v>
      </c>
      <c r="D123" s="16" t="s">
        <v>34</v>
      </c>
      <c r="E123" s="2">
        <f>E122/E67</f>
        <v>0</v>
      </c>
      <c r="F123" s="2">
        <f t="shared" ref="F123" si="63">F122/F67</f>
        <v>0</v>
      </c>
      <c r="G123" s="2">
        <f t="shared" ref="G123:H123" si="64">G122/G67</f>
        <v>0</v>
      </c>
      <c r="H123" s="2">
        <f t="shared" si="64"/>
        <v>0</v>
      </c>
      <c r="I123" s="2">
        <f t="shared" ref="I123:J123" si="65">I122/I67</f>
        <v>0</v>
      </c>
      <c r="J123" s="2">
        <f t="shared" si="65"/>
        <v>0</v>
      </c>
      <c r="K123" s="2">
        <f t="shared" ref="K123:M123" si="66">K122/K67</f>
        <v>0</v>
      </c>
      <c r="L123" s="2">
        <f t="shared" si="66"/>
        <v>0</v>
      </c>
      <c r="M123" s="2">
        <f t="shared" si="66"/>
        <v>0</v>
      </c>
      <c r="N123" s="2">
        <f t="shared" ref="N123:O123" si="67">N122/N67</f>
        <v>0</v>
      </c>
      <c r="O123" s="2">
        <f t="shared" si="67"/>
        <v>0</v>
      </c>
    </row>
    <row r="124" spans="1:15" ht="18" x14ac:dyDescent="0.25">
      <c r="A124" s="45"/>
      <c r="B124" s="15" t="s">
        <v>65</v>
      </c>
      <c r="C124" s="16" t="s">
        <v>124</v>
      </c>
      <c r="D124" s="16" t="s">
        <v>196</v>
      </c>
      <c r="F124" s="2"/>
      <c r="G124" s="2"/>
      <c r="H124" s="2"/>
      <c r="I124" s="2"/>
      <c r="J124" s="2"/>
      <c r="K124" s="2"/>
      <c r="L124" s="2"/>
      <c r="M124" s="2"/>
      <c r="N124" s="2"/>
      <c r="O124" s="2"/>
    </row>
    <row r="125" spans="1:15" ht="18" x14ac:dyDescent="0.25">
      <c r="A125" s="45"/>
      <c r="B125" s="15" t="s">
        <v>67</v>
      </c>
      <c r="C125" s="16" t="s">
        <v>125</v>
      </c>
      <c r="D125" s="16" t="s">
        <v>196</v>
      </c>
      <c r="F125" s="2"/>
      <c r="G125" s="2"/>
      <c r="H125" s="2"/>
      <c r="I125" s="2"/>
      <c r="J125" s="2"/>
      <c r="K125" s="2"/>
      <c r="L125" s="2"/>
      <c r="M125" s="2"/>
      <c r="N125" s="2"/>
      <c r="O125" s="2"/>
    </row>
    <row r="126" spans="1:15" ht="18" x14ac:dyDescent="0.25">
      <c r="A126" s="45"/>
      <c r="B126" s="15" t="s">
        <v>13</v>
      </c>
      <c r="C126" s="16" t="s">
        <v>126</v>
      </c>
      <c r="D126" s="16" t="s">
        <v>196</v>
      </c>
      <c r="F126" s="2"/>
      <c r="G126" s="2"/>
      <c r="H126" s="2"/>
      <c r="I126" s="2"/>
      <c r="J126" s="2"/>
      <c r="K126" s="2"/>
      <c r="L126" s="2"/>
      <c r="M126" s="2"/>
      <c r="N126" s="2"/>
      <c r="O126" s="2"/>
    </row>
    <row r="127" spans="1:15" ht="18" x14ac:dyDescent="0.25">
      <c r="A127" s="45"/>
      <c r="B127" s="15" t="s">
        <v>14</v>
      </c>
      <c r="C127" s="16" t="s">
        <v>127</v>
      </c>
      <c r="D127" s="16" t="s">
        <v>196</v>
      </c>
      <c r="F127" s="2"/>
      <c r="G127" s="2"/>
      <c r="H127" s="2"/>
      <c r="I127" s="2"/>
      <c r="J127" s="2"/>
      <c r="K127" s="2"/>
      <c r="L127" s="2"/>
      <c r="M127" s="2"/>
      <c r="N127" s="2"/>
      <c r="O127" s="2"/>
    </row>
    <row r="128" spans="1:15" ht="30" x14ac:dyDescent="0.25">
      <c r="A128" s="45"/>
      <c r="B128" s="15" t="s">
        <v>75</v>
      </c>
      <c r="C128" s="16" t="s">
        <v>128</v>
      </c>
      <c r="D128" s="16" t="s">
        <v>196</v>
      </c>
      <c r="F128" s="2"/>
      <c r="G128" s="2"/>
      <c r="H128" s="2"/>
      <c r="I128" s="2"/>
      <c r="J128" s="2"/>
      <c r="K128" s="2"/>
      <c r="L128" s="2"/>
      <c r="M128" s="2"/>
      <c r="N128" s="2"/>
      <c r="O128" s="2"/>
    </row>
    <row r="129" spans="1:15" ht="18" x14ac:dyDescent="0.25">
      <c r="A129" s="45"/>
      <c r="B129" s="15" t="s">
        <v>71</v>
      </c>
      <c r="C129" s="16" t="s">
        <v>134</v>
      </c>
      <c r="D129" s="16" t="s">
        <v>34</v>
      </c>
      <c r="F129" s="2"/>
      <c r="G129" s="2"/>
      <c r="H129" s="2"/>
      <c r="I129" s="2"/>
      <c r="J129" s="2"/>
      <c r="K129" s="2"/>
      <c r="L129" s="2"/>
      <c r="M129" s="2"/>
      <c r="N129" s="2"/>
      <c r="O129" s="2"/>
    </row>
    <row r="130" spans="1:15" ht="30" x14ac:dyDescent="0.25">
      <c r="A130" s="45"/>
      <c r="B130" s="15" t="s">
        <v>15</v>
      </c>
      <c r="C130" s="16" t="s">
        <v>133</v>
      </c>
      <c r="D130" s="16" t="s">
        <v>34</v>
      </c>
      <c r="F130" s="2"/>
      <c r="G130" s="2"/>
      <c r="H130" s="2"/>
      <c r="I130" s="2"/>
      <c r="J130" s="2"/>
      <c r="K130" s="2"/>
      <c r="L130" s="2"/>
      <c r="M130" s="2"/>
      <c r="N130" s="2"/>
      <c r="O130" s="2"/>
    </row>
    <row r="131" spans="1:15" ht="18" x14ac:dyDescent="0.25">
      <c r="A131" s="45"/>
      <c r="B131" s="15" t="s">
        <v>16</v>
      </c>
      <c r="C131" s="16" t="s">
        <v>132</v>
      </c>
      <c r="D131" s="16" t="s">
        <v>212</v>
      </c>
      <c r="F131" s="2"/>
      <c r="G131" s="2"/>
      <c r="H131" s="2"/>
      <c r="I131" s="2"/>
      <c r="J131" s="2"/>
      <c r="K131" s="2"/>
      <c r="L131" s="2"/>
      <c r="M131" s="2"/>
      <c r="N131" s="2"/>
      <c r="O131" s="2"/>
    </row>
    <row r="132" spans="1:15" ht="18" x14ac:dyDescent="0.25">
      <c r="A132" s="45"/>
      <c r="B132" s="15" t="s">
        <v>17</v>
      </c>
      <c r="C132" s="16" t="s">
        <v>131</v>
      </c>
      <c r="D132" s="16" t="s">
        <v>212</v>
      </c>
      <c r="F132" s="2"/>
      <c r="G132" s="2"/>
      <c r="H132" s="2"/>
      <c r="I132" s="2"/>
      <c r="J132" s="2"/>
      <c r="K132" s="2"/>
      <c r="L132" s="2"/>
      <c r="M132" s="2"/>
      <c r="N132" s="2"/>
      <c r="O132" s="2"/>
    </row>
    <row r="133" spans="1:15" x14ac:dyDescent="0.25">
      <c r="A133" s="45"/>
      <c r="B133" s="15" t="s">
        <v>18</v>
      </c>
      <c r="C133" s="16" t="s">
        <v>34</v>
      </c>
      <c r="D133" s="16" t="s">
        <v>34</v>
      </c>
      <c r="F133" s="2"/>
      <c r="G133" s="2"/>
      <c r="H133" s="2"/>
      <c r="I133" s="2"/>
      <c r="J133" s="2"/>
      <c r="K133" s="2"/>
      <c r="L133" s="2"/>
      <c r="M133" s="2"/>
      <c r="N133" s="2"/>
      <c r="O133" s="2"/>
    </row>
    <row r="134" spans="1:15" ht="30" x14ac:dyDescent="0.25">
      <c r="A134" s="45"/>
      <c r="B134" s="15" t="s">
        <v>78</v>
      </c>
      <c r="C134" s="16" t="s">
        <v>130</v>
      </c>
      <c r="D134" s="16" t="s">
        <v>34</v>
      </c>
      <c r="F134" s="2"/>
      <c r="G134" s="2"/>
      <c r="H134" s="2"/>
      <c r="I134" s="2"/>
      <c r="J134" s="2"/>
      <c r="K134" s="2"/>
      <c r="L134" s="2"/>
      <c r="M134" s="2"/>
      <c r="N134" s="2"/>
      <c r="O134" s="2"/>
    </row>
    <row r="135" spans="1:15" ht="18" x14ac:dyDescent="0.25">
      <c r="A135" s="45"/>
      <c r="B135" s="15" t="s">
        <v>102</v>
      </c>
      <c r="C135" s="16" t="s">
        <v>129</v>
      </c>
      <c r="D135" s="16" t="s">
        <v>209</v>
      </c>
      <c r="E135" s="2">
        <f>E120*E119/(E66*E67)</f>
        <v>0</v>
      </c>
      <c r="F135" s="2">
        <f t="shared" ref="F135" si="68">F120*F119/(F66*F67)</f>
        <v>0</v>
      </c>
      <c r="G135" s="2">
        <f t="shared" ref="G135:H135" si="69">G120*G119/(G66*G67)</f>
        <v>0</v>
      </c>
      <c r="H135" s="2">
        <f t="shared" si="69"/>
        <v>0</v>
      </c>
      <c r="I135" s="2">
        <f t="shared" ref="I135:J135" si="70">I120*I119/(I66*I67)</f>
        <v>0</v>
      </c>
      <c r="J135" s="2">
        <f t="shared" si="70"/>
        <v>0</v>
      </c>
      <c r="K135" s="2">
        <f t="shared" ref="K135:M135" si="71">K120*K119/(K66*K67)</f>
        <v>0</v>
      </c>
      <c r="L135" s="2">
        <f t="shared" si="71"/>
        <v>0</v>
      </c>
      <c r="M135" s="2">
        <f t="shared" si="71"/>
        <v>0</v>
      </c>
      <c r="N135" s="2">
        <f t="shared" ref="N135:O135" si="72">N120*N119/(N66*N67)</f>
        <v>0</v>
      </c>
      <c r="O135" s="2">
        <f t="shared" si="72"/>
        <v>0</v>
      </c>
    </row>
    <row r="136" spans="1:15" s="44" customFormat="1" x14ac:dyDescent="0.25"/>
    <row r="137" spans="1:15" ht="18" x14ac:dyDescent="0.25">
      <c r="A137" s="45" t="s">
        <v>112</v>
      </c>
      <c r="B137" s="15" t="s">
        <v>106</v>
      </c>
      <c r="C137" s="16" t="s">
        <v>114</v>
      </c>
      <c r="D137" s="16" t="s">
        <v>196</v>
      </c>
      <c r="F137" s="2"/>
      <c r="G137" s="2"/>
      <c r="H137" s="2"/>
      <c r="I137" s="2"/>
      <c r="J137" s="2"/>
      <c r="K137" s="2"/>
      <c r="L137" s="2"/>
      <c r="M137" s="2"/>
      <c r="N137" s="2"/>
      <c r="O137" s="2"/>
    </row>
    <row r="138" spans="1:15" ht="18" x14ac:dyDescent="0.25">
      <c r="A138" s="45"/>
      <c r="B138" s="15" t="s">
        <v>224</v>
      </c>
      <c r="C138" s="16" t="s">
        <v>115</v>
      </c>
      <c r="D138" s="16" t="s">
        <v>34</v>
      </c>
      <c r="E138" s="2" t="e">
        <f>E137/E122</f>
        <v>#DIV/0!</v>
      </c>
      <c r="F138" s="2" t="e">
        <f t="shared" ref="F138" si="73">F137/F122</f>
        <v>#DIV/0!</v>
      </c>
      <c r="G138" s="2" t="e">
        <f t="shared" ref="G138:H138" si="74">G137/G122</f>
        <v>#DIV/0!</v>
      </c>
      <c r="H138" s="2" t="e">
        <f t="shared" si="74"/>
        <v>#DIV/0!</v>
      </c>
      <c r="I138" s="2" t="e">
        <f t="shared" ref="I138:J138" si="75">I137/I122</f>
        <v>#DIV/0!</v>
      </c>
      <c r="J138" s="2" t="e">
        <f t="shared" si="75"/>
        <v>#DIV/0!</v>
      </c>
      <c r="K138" s="2" t="e">
        <f t="shared" ref="K138:M138" si="76">K137/K122</f>
        <v>#DIV/0!</v>
      </c>
      <c r="L138" s="2" t="e">
        <f t="shared" si="76"/>
        <v>#DIV/0!</v>
      </c>
      <c r="M138" s="2" t="e">
        <f t="shared" si="76"/>
        <v>#DIV/0!</v>
      </c>
      <c r="N138" s="2" t="e">
        <f t="shared" ref="N138:O138" si="77">N137/N122</f>
        <v>#DIV/0!</v>
      </c>
      <c r="O138" s="2" t="e">
        <f t="shared" si="77"/>
        <v>#DIV/0!</v>
      </c>
    </row>
    <row r="139" spans="1:15" ht="18" x14ac:dyDescent="0.25">
      <c r="A139" s="45"/>
      <c r="B139" s="15" t="s">
        <v>113</v>
      </c>
      <c r="C139" s="16" t="s">
        <v>116</v>
      </c>
      <c r="D139" s="16" t="s">
        <v>34</v>
      </c>
      <c r="F139" s="2"/>
      <c r="G139" s="2"/>
      <c r="H139" s="2"/>
      <c r="I139" s="2"/>
      <c r="J139" s="2"/>
      <c r="K139" s="2"/>
      <c r="L139" s="2"/>
      <c r="M139" s="2"/>
      <c r="N139" s="2"/>
      <c r="O139" s="2"/>
    </row>
    <row r="140" spans="1:15" s="41" customFormat="1" x14ac:dyDescent="0.25"/>
    <row r="141" spans="1:15" x14ac:dyDescent="0.25">
      <c r="A141" s="45" t="s">
        <v>33</v>
      </c>
      <c r="B141" s="15" t="s">
        <v>19</v>
      </c>
      <c r="C141" s="16" t="s">
        <v>34</v>
      </c>
      <c r="D141" s="16" t="s">
        <v>34</v>
      </c>
      <c r="E141" s="2" t="s">
        <v>315</v>
      </c>
      <c r="F141" s="2" t="s">
        <v>315</v>
      </c>
      <c r="G141" s="2" t="s">
        <v>315</v>
      </c>
      <c r="H141" s="2" t="s">
        <v>315</v>
      </c>
      <c r="I141" s="2" t="s">
        <v>315</v>
      </c>
      <c r="J141" s="2" t="s">
        <v>315</v>
      </c>
      <c r="K141" s="2" t="s">
        <v>315</v>
      </c>
      <c r="L141" s="2" t="s">
        <v>315</v>
      </c>
      <c r="M141" s="2" t="s">
        <v>315</v>
      </c>
      <c r="N141" s="2" t="s">
        <v>315</v>
      </c>
      <c r="O141" s="2" t="s">
        <v>315</v>
      </c>
    </row>
    <row r="142" spans="1:15" x14ac:dyDescent="0.25">
      <c r="A142" s="45"/>
      <c r="B142" s="15" t="s">
        <v>136</v>
      </c>
      <c r="C142" s="16" t="s">
        <v>137</v>
      </c>
      <c r="D142" s="16" t="s">
        <v>196</v>
      </c>
      <c r="E142" s="14">
        <v>4.32</v>
      </c>
      <c r="F142" s="14">
        <v>4.45</v>
      </c>
      <c r="G142" s="14">
        <v>4.45</v>
      </c>
      <c r="H142" s="14">
        <v>4.0599999999999996</v>
      </c>
      <c r="I142" s="14">
        <f>H142</f>
        <v>4.0599999999999996</v>
      </c>
      <c r="J142" s="14">
        <v>3.2</v>
      </c>
      <c r="K142" s="14"/>
      <c r="L142" s="14"/>
      <c r="M142" s="14"/>
      <c r="N142" s="14"/>
      <c r="O142" s="14">
        <v>3.23</v>
      </c>
    </row>
    <row r="143" spans="1:15" x14ac:dyDescent="0.25">
      <c r="A143" s="45"/>
      <c r="B143" s="15" t="s">
        <v>135</v>
      </c>
      <c r="C143" s="16" t="s">
        <v>138</v>
      </c>
      <c r="D143" s="16" t="s">
        <v>196</v>
      </c>
      <c r="E143" s="14">
        <v>9.74</v>
      </c>
      <c r="F143" s="14">
        <v>7.9</v>
      </c>
      <c r="G143" s="14">
        <v>7.39</v>
      </c>
      <c r="H143" s="14">
        <v>12.78</v>
      </c>
      <c r="I143" s="14">
        <f>H143</f>
        <v>12.78</v>
      </c>
      <c r="J143" s="14">
        <v>8.4600000000000009</v>
      </c>
      <c r="K143" s="14"/>
      <c r="L143" s="14"/>
      <c r="M143" s="14"/>
      <c r="N143" s="14"/>
      <c r="O143" s="14">
        <v>9.11</v>
      </c>
    </row>
    <row r="144" spans="1:15" x14ac:dyDescent="0.25">
      <c r="A144" s="45"/>
      <c r="B144" s="15" t="s">
        <v>142</v>
      </c>
      <c r="C144" s="16" t="s">
        <v>139</v>
      </c>
      <c r="D144" s="16" t="s">
        <v>34</v>
      </c>
      <c r="E144" s="14">
        <f>E142/E143</f>
        <v>0.44353182751540043</v>
      </c>
      <c r="F144" s="14">
        <f t="shared" ref="F144" si="78">F142/F143</f>
        <v>0.56329113924050633</v>
      </c>
      <c r="G144" s="14">
        <f t="shared" ref="G144:H144" si="79">G142/G143</f>
        <v>0.60216508795669832</v>
      </c>
      <c r="H144" s="14">
        <f t="shared" si="79"/>
        <v>0.31768388106416273</v>
      </c>
      <c r="I144" s="14">
        <f t="shared" ref="I144:J144" si="80">I142/I143</f>
        <v>0.31768388106416273</v>
      </c>
      <c r="J144" s="14">
        <f t="shared" si="80"/>
        <v>0.37825059101654845</v>
      </c>
      <c r="K144" s="14" t="e">
        <f t="shared" ref="K144:M144" si="81">K142/K143</f>
        <v>#DIV/0!</v>
      </c>
      <c r="L144" s="14" t="e">
        <f t="shared" si="81"/>
        <v>#DIV/0!</v>
      </c>
      <c r="M144" s="14" t="e">
        <f t="shared" si="81"/>
        <v>#DIV/0!</v>
      </c>
      <c r="N144" s="14" t="e">
        <f t="shared" ref="N144:O144" si="82">N142/N143</f>
        <v>#DIV/0!</v>
      </c>
      <c r="O144" s="14">
        <f t="shared" si="82"/>
        <v>0.35455543358946218</v>
      </c>
    </row>
    <row r="145" spans="1:15" x14ac:dyDescent="0.25">
      <c r="A145" s="45"/>
      <c r="B145" s="15" t="s">
        <v>141</v>
      </c>
      <c r="C145" s="16" t="s">
        <v>140</v>
      </c>
      <c r="D145" s="16" t="s">
        <v>34</v>
      </c>
      <c r="E145" s="14">
        <f>E142/E67</f>
        <v>0.16482258679893172</v>
      </c>
      <c r="F145" s="14">
        <f t="shared" ref="F145" si="83">F142/F67</f>
        <v>0.20813844714686625</v>
      </c>
      <c r="G145" s="14">
        <f t="shared" ref="G145:H145" si="84">G142/G67</f>
        <v>0.20813844714686625</v>
      </c>
      <c r="H145" s="14">
        <f t="shared" si="84"/>
        <v>0.14171029668411866</v>
      </c>
      <c r="I145" s="14">
        <f t="shared" ref="I145:J145" si="85">I142/I67</f>
        <v>0.14171029668411866</v>
      </c>
      <c r="J145" s="14">
        <f t="shared" si="85"/>
        <v>0.15238095238095239</v>
      </c>
      <c r="K145" s="14">
        <f t="shared" ref="K145:M145" si="86">K142/K67</f>
        <v>0</v>
      </c>
      <c r="L145" s="14">
        <f t="shared" si="86"/>
        <v>0</v>
      </c>
      <c r="M145" s="14">
        <f t="shared" si="86"/>
        <v>0</v>
      </c>
      <c r="N145" s="14">
        <f t="shared" ref="N145:O145" si="87">N142/N67</f>
        <v>0</v>
      </c>
      <c r="O145" s="14">
        <f t="shared" si="87"/>
        <v>0.15315315315315314</v>
      </c>
    </row>
    <row r="146" spans="1:15" ht="18" x14ac:dyDescent="0.25">
      <c r="A146" s="45"/>
      <c r="B146" s="15" t="s">
        <v>220</v>
      </c>
      <c r="C146" s="16" t="s">
        <v>143</v>
      </c>
      <c r="D146" s="16" t="s">
        <v>34</v>
      </c>
      <c r="E146" s="14">
        <f>E143/E54</f>
        <v>0.42000862440707198</v>
      </c>
      <c r="F146" s="14">
        <f t="shared" ref="F146" si="88">F143/F54</f>
        <v>0.39050914483440435</v>
      </c>
      <c r="G146" s="14">
        <f t="shared" ref="G146:H146" si="89">G143/G54</f>
        <v>0.36529906080079089</v>
      </c>
      <c r="H146" s="14">
        <f t="shared" si="89"/>
        <v>0.42178217821782177</v>
      </c>
      <c r="I146" s="14">
        <f t="shared" ref="I146:J146" si="90">I143/I54</f>
        <v>0.43322033898305085</v>
      </c>
      <c r="J146" s="14">
        <f t="shared" si="90"/>
        <v>0.40478468899521536</v>
      </c>
      <c r="K146" s="14">
        <f t="shared" ref="K146:M146" si="91">K143/K54</f>
        <v>0</v>
      </c>
      <c r="L146" s="14">
        <f t="shared" si="91"/>
        <v>0</v>
      </c>
      <c r="M146" s="14">
        <f t="shared" si="91"/>
        <v>0</v>
      </c>
      <c r="N146" s="14">
        <f t="shared" ref="N146:O146" si="92">N143/N54</f>
        <v>0</v>
      </c>
      <c r="O146" s="14">
        <f t="shared" si="92"/>
        <v>0.40615247436469015</v>
      </c>
    </row>
    <row r="147" spans="1:15" ht="18" x14ac:dyDescent="0.25">
      <c r="A147" s="45"/>
      <c r="B147" s="15" t="s">
        <v>145</v>
      </c>
      <c r="C147" s="16" t="s">
        <v>144</v>
      </c>
      <c r="D147" s="16" t="s">
        <v>34</v>
      </c>
      <c r="E147" s="2">
        <v>2</v>
      </c>
      <c r="F147" s="2">
        <v>2</v>
      </c>
      <c r="G147" s="2">
        <v>2</v>
      </c>
      <c r="H147" s="2"/>
      <c r="I147" s="2"/>
      <c r="J147" s="2">
        <v>2</v>
      </c>
      <c r="K147" s="2"/>
      <c r="L147" s="2"/>
      <c r="M147" s="2"/>
      <c r="N147" s="2"/>
      <c r="O147" s="2"/>
    </row>
    <row r="148" spans="1:15" ht="30" x14ac:dyDescent="0.25">
      <c r="A148" s="45"/>
      <c r="B148" s="15" t="s">
        <v>316</v>
      </c>
      <c r="C148" s="16" t="s">
        <v>319</v>
      </c>
      <c r="D148" s="16" t="s">
        <v>196</v>
      </c>
      <c r="E148" s="14">
        <v>0.81299999999999994</v>
      </c>
      <c r="F148" s="14">
        <v>0.73660000000000003</v>
      </c>
      <c r="G148" s="14">
        <v>0.66</v>
      </c>
      <c r="H148" s="14"/>
      <c r="I148" s="14"/>
      <c r="J148" s="14">
        <v>0.67310000000000003</v>
      </c>
      <c r="K148" s="14"/>
      <c r="L148" s="14"/>
      <c r="M148" s="14"/>
      <c r="N148" s="14"/>
      <c r="O148" s="14"/>
    </row>
    <row r="149" spans="1:15" ht="30" x14ac:dyDescent="0.25">
      <c r="A149" s="45"/>
      <c r="B149" s="15" t="s">
        <v>317</v>
      </c>
      <c r="C149" s="16" t="s">
        <v>320</v>
      </c>
      <c r="D149" s="16" t="s">
        <v>196</v>
      </c>
      <c r="E149" s="14">
        <v>0.26669999999999999</v>
      </c>
      <c r="F149" s="14">
        <v>0.19558</v>
      </c>
      <c r="G149" s="14">
        <v>0.16764000000000001</v>
      </c>
      <c r="H149" s="14"/>
      <c r="I149" s="14"/>
      <c r="J149" s="14">
        <v>0.20319999999999999</v>
      </c>
      <c r="K149" s="14"/>
      <c r="L149" s="14"/>
      <c r="M149" s="14"/>
      <c r="N149" s="14"/>
      <c r="O149" s="14"/>
    </row>
    <row r="150" spans="1:15" ht="30" x14ac:dyDescent="0.25">
      <c r="A150" s="45"/>
      <c r="B150" s="15" t="s">
        <v>318</v>
      </c>
      <c r="C150" s="16" t="s">
        <v>321</v>
      </c>
      <c r="D150" s="16" t="s">
        <v>325</v>
      </c>
      <c r="E150" s="14"/>
      <c r="F150" s="14">
        <v>13.8</v>
      </c>
      <c r="G150" s="14">
        <v>15.1</v>
      </c>
      <c r="H150" s="14"/>
      <c r="I150" s="14"/>
      <c r="J150" s="14"/>
      <c r="K150" s="14"/>
      <c r="L150" s="14"/>
      <c r="M150" s="14"/>
      <c r="N150" s="14"/>
      <c r="O150" s="14"/>
    </row>
    <row r="151" spans="1:15" ht="30" x14ac:dyDescent="0.25">
      <c r="A151" s="45"/>
      <c r="B151" s="15" t="s">
        <v>326</v>
      </c>
      <c r="C151" s="16" t="s">
        <v>322</v>
      </c>
      <c r="D151" s="16" t="s">
        <v>196</v>
      </c>
      <c r="E151" s="14">
        <v>0.40639999999999998</v>
      </c>
      <c r="F151" s="14">
        <v>0.44450000000000001</v>
      </c>
      <c r="G151" s="14">
        <v>0.36830000000000002</v>
      </c>
      <c r="H151" s="14"/>
      <c r="I151" s="14"/>
      <c r="J151" s="14">
        <v>0.4572</v>
      </c>
      <c r="K151" s="14"/>
      <c r="L151" s="14"/>
      <c r="M151" s="14"/>
      <c r="N151" s="14"/>
      <c r="O151" s="14"/>
    </row>
    <row r="152" spans="1:15" ht="18" x14ac:dyDescent="0.25">
      <c r="A152" s="45"/>
      <c r="B152" s="15" t="s">
        <v>327</v>
      </c>
      <c r="C152" s="16" t="s">
        <v>323</v>
      </c>
      <c r="D152" s="16" t="s">
        <v>196</v>
      </c>
      <c r="E152" s="14">
        <v>0.15240000000000001</v>
      </c>
      <c r="F152" s="14">
        <v>0.14477999999999999</v>
      </c>
      <c r="G152" s="14">
        <v>0.13969999999999999</v>
      </c>
      <c r="H152" s="14"/>
      <c r="I152" s="14"/>
      <c r="J152" s="14">
        <v>0.13969999999999999</v>
      </c>
      <c r="K152" s="14"/>
      <c r="L152" s="14"/>
      <c r="M152" s="14"/>
      <c r="N152" s="14"/>
      <c r="O152" s="14"/>
    </row>
    <row r="153" spans="1:15" ht="30" x14ac:dyDescent="0.25">
      <c r="A153" s="45"/>
      <c r="B153" s="15" t="s">
        <v>328</v>
      </c>
      <c r="C153" s="16" t="s">
        <v>324</v>
      </c>
      <c r="D153" s="16" t="s">
        <v>325</v>
      </c>
      <c r="E153" s="14"/>
      <c r="F153" s="14">
        <v>10.9</v>
      </c>
      <c r="G153" s="14">
        <v>12.6</v>
      </c>
      <c r="H153" s="14"/>
      <c r="I153" s="14"/>
      <c r="J153" s="14"/>
      <c r="K153" s="14"/>
      <c r="L153" s="14"/>
      <c r="M153" s="14"/>
      <c r="N153" s="14"/>
      <c r="O153" s="14"/>
    </row>
    <row r="154" spans="1:15" s="41" customFormat="1" x14ac:dyDescent="0.25"/>
    <row r="155" spans="1:15" ht="18" x14ac:dyDescent="0.25">
      <c r="A155" s="45" t="s">
        <v>25</v>
      </c>
      <c r="B155" s="15" t="s">
        <v>151</v>
      </c>
      <c r="C155" s="16" t="s">
        <v>150</v>
      </c>
      <c r="D155" s="16" t="s">
        <v>223</v>
      </c>
      <c r="E155" s="14">
        <f>294.9*E156</f>
        <v>265.40999999999997</v>
      </c>
      <c r="F155" s="14">
        <f t="shared" ref="F155:G155" si="93">294.9*F156</f>
        <v>256.56299999999999</v>
      </c>
      <c r="G155" s="14">
        <f t="shared" si="93"/>
        <v>254.20379999999997</v>
      </c>
      <c r="H155" s="14">
        <f>901/3.6</f>
        <v>250.27777777777777</v>
      </c>
      <c r="I155" s="14">
        <f>950/3.6</f>
        <v>263.88888888888886</v>
      </c>
      <c r="J155" s="14">
        <f>294.9*J156</f>
        <v>244.76699999999997</v>
      </c>
      <c r="K155" s="14">
        <f t="shared" ref="K155:L155" si="94">294.9*K156</f>
        <v>250.66499999999996</v>
      </c>
      <c r="L155" s="14">
        <f t="shared" si="94"/>
        <v>244.76699999999997</v>
      </c>
      <c r="M155" s="14">
        <f>294.9*M156</f>
        <v>244.76699999999997</v>
      </c>
      <c r="N155" s="14">
        <f>294.9*N156</f>
        <v>230.02199999999999</v>
      </c>
      <c r="O155" s="14">
        <f>978/3.6</f>
        <v>271.66666666666669</v>
      </c>
    </row>
    <row r="156" spans="1:15" x14ac:dyDescent="0.25">
      <c r="A156" s="45"/>
      <c r="B156" s="15" t="s">
        <v>292</v>
      </c>
      <c r="C156" s="16" t="s">
        <v>293</v>
      </c>
      <c r="D156" s="16" t="s">
        <v>34</v>
      </c>
      <c r="E156" s="14">
        <v>0.9</v>
      </c>
      <c r="F156" s="14">
        <v>0.87</v>
      </c>
      <c r="G156" s="14">
        <v>0.86199999999999999</v>
      </c>
      <c r="H156" s="14">
        <f>H155/294.9</f>
        <v>0.84868693719151511</v>
      </c>
      <c r="I156" s="14">
        <v>0.89</v>
      </c>
      <c r="J156" s="14">
        <v>0.83</v>
      </c>
      <c r="K156" s="14">
        <v>0.85</v>
      </c>
      <c r="L156" s="14">
        <v>0.83</v>
      </c>
      <c r="M156" s="14">
        <v>0.83</v>
      </c>
      <c r="N156" s="14">
        <v>0.78</v>
      </c>
      <c r="O156" s="14">
        <f>O155/294.9</f>
        <v>0.92121623149090104</v>
      </c>
    </row>
    <row r="157" spans="1:15" ht="26.25" customHeight="1" x14ac:dyDescent="0.25">
      <c r="A157" s="45"/>
      <c r="B157" s="15" t="s">
        <v>155</v>
      </c>
      <c r="C157" s="16" t="s">
        <v>154</v>
      </c>
      <c r="D157" s="16" t="s">
        <v>223</v>
      </c>
      <c r="E157" s="14">
        <f t="shared" ref="E157:F157" si="95">294.9*E158</f>
        <v>250.66499999999996</v>
      </c>
      <c r="F157" s="14">
        <f t="shared" si="95"/>
        <v>235.92</v>
      </c>
      <c r="G157" s="14">
        <f>294.9*G158</f>
        <v>250.66499999999996</v>
      </c>
      <c r="H157" s="14">
        <f>294.9*H158</f>
        <v>250.66499999999996</v>
      </c>
      <c r="I157" s="14">
        <f>904/3.6</f>
        <v>251.11111111111111</v>
      </c>
      <c r="J157" s="14">
        <f>294.9*J158</f>
        <v>235.92</v>
      </c>
      <c r="K157" s="14">
        <f>850/3.6</f>
        <v>236.11111111111111</v>
      </c>
      <c r="L157" s="14">
        <f>855.6/3.6</f>
        <v>237.66666666666666</v>
      </c>
      <c r="M157" s="14">
        <f>863/3.6</f>
        <v>239.72222222222223</v>
      </c>
      <c r="N157" s="14">
        <f>839/3.6</f>
        <v>233.05555555555554</v>
      </c>
      <c r="O157" s="14">
        <f>294.9*O158</f>
        <v>275.73149999999998</v>
      </c>
    </row>
    <row r="158" spans="1:15" ht="18" x14ac:dyDescent="0.25">
      <c r="A158" s="45"/>
      <c r="B158" s="15" t="s">
        <v>338</v>
      </c>
      <c r="C158" s="16" t="s">
        <v>339</v>
      </c>
      <c r="D158" s="16" t="s">
        <v>34</v>
      </c>
      <c r="E158" s="14">
        <v>0.85</v>
      </c>
      <c r="F158" s="14">
        <v>0.8</v>
      </c>
      <c r="G158" s="14">
        <v>0.85</v>
      </c>
      <c r="H158" s="14">
        <v>0.85</v>
      </c>
      <c r="I158" s="14">
        <v>0.85</v>
      </c>
      <c r="J158" s="14">
        <v>0.8</v>
      </c>
      <c r="K158" s="14">
        <v>0.8</v>
      </c>
      <c r="L158" s="14">
        <f>L157/294.9</f>
        <v>0.80592291172148756</v>
      </c>
      <c r="M158" s="14">
        <f t="shared" ref="M158:N158" si="96">M157/294.9</f>
        <v>0.81289325948532465</v>
      </c>
      <c r="N158" s="14">
        <f t="shared" si="96"/>
        <v>0.7902867261972043</v>
      </c>
      <c r="O158" s="14">
        <v>0.93500000000000005</v>
      </c>
    </row>
    <row r="159" spans="1:15" ht="18" x14ac:dyDescent="0.25">
      <c r="A159" s="45"/>
      <c r="B159" s="15" t="s">
        <v>152</v>
      </c>
      <c r="C159" s="16" t="s">
        <v>153</v>
      </c>
      <c r="D159" s="16" t="s">
        <v>223</v>
      </c>
      <c r="E159" s="14">
        <f>E161/1.3</f>
        <v>41.239316239316231</v>
      </c>
      <c r="F159" s="14">
        <f>F161/1.3</f>
        <v>43.589743589743584</v>
      </c>
      <c r="G159" s="14">
        <f>G161/1.3</f>
        <v>41.452991452991448</v>
      </c>
      <c r="H159" s="14">
        <f t="shared" ref="H159:O159" si="97">H161/1.3</f>
        <v>43.530769230769231</v>
      </c>
      <c r="I159" s="14">
        <f t="shared" si="97"/>
        <v>42.34615384615384</v>
      </c>
      <c r="J159" s="14">
        <f t="shared" si="97"/>
        <v>43.92307692307692</v>
      </c>
      <c r="K159" s="14">
        <f t="shared" si="97"/>
        <v>45.507692307692302</v>
      </c>
      <c r="L159" s="14">
        <f t="shared" si="97"/>
        <v>39.969230769230769</v>
      </c>
      <c r="M159" s="14">
        <f t="shared" si="97"/>
        <v>40.361538461538458</v>
      </c>
      <c r="N159" s="14">
        <f t="shared" si="97"/>
        <v>41.153846153846153</v>
      </c>
      <c r="O159" s="14">
        <f t="shared" si="97"/>
        <v>45.907692307692308</v>
      </c>
    </row>
    <row r="160" spans="1:15" ht="18" x14ac:dyDescent="0.25">
      <c r="A160" s="45"/>
      <c r="B160" s="15" t="s">
        <v>294</v>
      </c>
      <c r="C160" s="16" t="s">
        <v>156</v>
      </c>
      <c r="D160" s="16" t="s">
        <v>223</v>
      </c>
      <c r="E160" s="14">
        <v>68.42</v>
      </c>
      <c r="F160" s="14">
        <v>68.94</v>
      </c>
      <c r="G160" s="14">
        <v>64.819999999999993</v>
      </c>
      <c r="H160" s="14">
        <v>73.05</v>
      </c>
      <c r="I160" s="14">
        <v>68.42</v>
      </c>
      <c r="J160" s="14">
        <v>68.42</v>
      </c>
      <c r="K160" s="14">
        <v>70.48</v>
      </c>
      <c r="L160" s="14">
        <v>60.19</v>
      </c>
      <c r="M160" s="14">
        <v>61.73</v>
      </c>
      <c r="N160" s="14">
        <v>58.13</v>
      </c>
      <c r="O160" s="14">
        <v>71.510000000000005</v>
      </c>
    </row>
    <row r="161" spans="1:15" ht="33" customHeight="1" x14ac:dyDescent="0.25">
      <c r="A161" s="45"/>
      <c r="B161" s="15" t="s">
        <v>289</v>
      </c>
      <c r="C161" s="16" t="s">
        <v>379</v>
      </c>
      <c r="D161" s="16" t="s">
        <v>223</v>
      </c>
      <c r="E161" s="14">
        <f>193/3.6</f>
        <v>53.611111111111107</v>
      </c>
      <c r="F161" s="14">
        <f>204/3.6</f>
        <v>56.666666666666664</v>
      </c>
      <c r="G161" s="14">
        <f>194/3.6</f>
        <v>53.888888888888886</v>
      </c>
      <c r="H161" s="14">
        <v>56.59</v>
      </c>
      <c r="I161" s="14">
        <v>55.05</v>
      </c>
      <c r="J161" s="14">
        <v>57.1</v>
      </c>
      <c r="K161" s="14">
        <v>59.16</v>
      </c>
      <c r="L161" s="14">
        <v>51.96</v>
      </c>
      <c r="M161" s="14">
        <v>52.47</v>
      </c>
      <c r="N161" s="14">
        <v>53.5</v>
      </c>
      <c r="O161" s="14">
        <v>59.68</v>
      </c>
    </row>
    <row r="162" spans="1:15" ht="18" x14ac:dyDescent="0.25">
      <c r="A162" s="45"/>
      <c r="B162" s="15" t="s">
        <v>158</v>
      </c>
      <c r="C162" s="16" t="s">
        <v>159</v>
      </c>
      <c r="D162" s="16" t="s">
        <v>223</v>
      </c>
      <c r="E162" s="14">
        <v>9.89</v>
      </c>
      <c r="F162" s="14">
        <v>9.89</v>
      </c>
      <c r="G162" s="14">
        <v>11.06</v>
      </c>
      <c r="H162" s="14">
        <v>8.89</v>
      </c>
      <c r="I162" s="14">
        <v>10.42</v>
      </c>
      <c r="J162" s="14">
        <v>13.43</v>
      </c>
      <c r="K162" s="14">
        <v>13.43</v>
      </c>
      <c r="L162" s="14">
        <v>13.43</v>
      </c>
      <c r="M162" s="14">
        <v>13.43</v>
      </c>
      <c r="N162" s="14">
        <v>12.53</v>
      </c>
      <c r="O162" s="14">
        <v>14.46</v>
      </c>
    </row>
    <row r="163" spans="1:15" x14ac:dyDescent="0.25">
      <c r="A163" s="45"/>
      <c r="B163" s="15" t="s">
        <v>162</v>
      </c>
      <c r="C163" s="16" t="s">
        <v>160</v>
      </c>
      <c r="D163" s="16" t="s">
        <v>222</v>
      </c>
      <c r="E163" s="2">
        <v>11019</v>
      </c>
      <c r="F163" s="2">
        <v>8797</v>
      </c>
      <c r="G163" s="2">
        <v>7408</v>
      </c>
      <c r="H163" s="2">
        <v>11112</v>
      </c>
      <c r="I163" s="2">
        <v>9630</v>
      </c>
      <c r="J163" s="2">
        <v>5926</v>
      </c>
      <c r="K163" s="2">
        <v>6667</v>
      </c>
      <c r="L163" s="2">
        <v>5371</v>
      </c>
      <c r="M163" s="2">
        <v>5788</v>
      </c>
      <c r="N163" s="2">
        <v>3650</v>
      </c>
      <c r="O163" s="2">
        <v>6408</v>
      </c>
    </row>
    <row r="164" spans="1:15" x14ac:dyDescent="0.25">
      <c r="A164" s="45"/>
      <c r="B164" s="15" t="s">
        <v>163</v>
      </c>
      <c r="C164" s="16" t="s">
        <v>161</v>
      </c>
      <c r="D164" s="16" t="s">
        <v>221</v>
      </c>
      <c r="F164" s="2"/>
      <c r="G164" s="2"/>
      <c r="H164" s="2">
        <v>13.5</v>
      </c>
      <c r="I164" s="2"/>
      <c r="J164" s="2"/>
      <c r="K164" s="2"/>
      <c r="L164" s="2"/>
      <c r="M164" s="2"/>
      <c r="N164" s="2"/>
    </row>
    <row r="165" spans="1:15" ht="18" x14ac:dyDescent="0.25">
      <c r="A165" s="45"/>
      <c r="B165" s="15" t="s">
        <v>290</v>
      </c>
      <c r="C165" s="16" t="s">
        <v>291</v>
      </c>
      <c r="D165" s="16" t="s">
        <v>196</v>
      </c>
      <c r="E165" s="2">
        <v>15545</v>
      </c>
      <c r="F165" s="2">
        <v>15545</v>
      </c>
      <c r="G165" s="2">
        <v>14326</v>
      </c>
      <c r="H165" s="2">
        <v>15545</v>
      </c>
      <c r="I165" s="2">
        <v>15545</v>
      </c>
      <c r="J165" s="2">
        <v>13715</v>
      </c>
      <c r="K165" s="2">
        <v>13716</v>
      </c>
      <c r="L165" s="2">
        <v>13716</v>
      </c>
      <c r="M165" s="2">
        <v>13716</v>
      </c>
      <c r="N165" s="2">
        <v>13716</v>
      </c>
      <c r="O165" s="2">
        <v>15545</v>
      </c>
    </row>
    <row r="166" spans="1:15" ht="18" x14ac:dyDescent="0.25">
      <c r="A166" s="45"/>
      <c r="B166" s="15" t="s">
        <v>300</v>
      </c>
      <c r="C166" s="16" t="s">
        <v>301</v>
      </c>
      <c r="D166" s="16" t="s">
        <v>196</v>
      </c>
      <c r="E166" s="2">
        <f>45000*0.3048</f>
        <v>13716</v>
      </c>
      <c r="F166" s="2">
        <f>39000*0.3048</f>
        <v>11887.2</v>
      </c>
      <c r="G166" s="2">
        <f>45000*0.3048</f>
        <v>13716</v>
      </c>
      <c r="H166" s="2">
        <v>12495</v>
      </c>
      <c r="I166" s="2">
        <v>12497</v>
      </c>
      <c r="J166" s="2">
        <v>13105</v>
      </c>
      <c r="K166" s="2">
        <v>13106</v>
      </c>
      <c r="L166" s="2"/>
      <c r="M166" s="2"/>
      <c r="N166" s="2"/>
    </row>
    <row r="167" spans="1:15" x14ac:dyDescent="0.25">
      <c r="A167" s="45"/>
      <c r="B167" s="15" t="s">
        <v>22</v>
      </c>
      <c r="C167" s="16" t="s">
        <v>34</v>
      </c>
      <c r="D167" s="16" t="s">
        <v>34</v>
      </c>
      <c r="F167" s="2"/>
      <c r="G167" s="2"/>
      <c r="H167" s="2"/>
      <c r="I167" s="2"/>
      <c r="J167" s="2"/>
      <c r="K167" s="2"/>
      <c r="L167" s="2"/>
      <c r="M167" s="2"/>
      <c r="N167" s="2"/>
    </row>
    <row r="168" spans="1:15" ht="18" x14ac:dyDescent="0.25">
      <c r="A168" s="45"/>
      <c r="B168" s="15" t="s">
        <v>23</v>
      </c>
      <c r="C168" s="16" t="s">
        <v>176</v>
      </c>
      <c r="D168" s="16" t="s">
        <v>196</v>
      </c>
      <c r="E168" s="2">
        <v>1740</v>
      </c>
      <c r="F168" s="2">
        <v>1633</v>
      </c>
      <c r="G168" s="2">
        <v>1425</v>
      </c>
      <c r="H168" s="2">
        <v>1972</v>
      </c>
      <c r="I168" s="2">
        <v>1689</v>
      </c>
      <c r="J168" s="2">
        <v>1474</v>
      </c>
      <c r="K168" s="2">
        <v>1448</v>
      </c>
      <c r="L168" s="2">
        <v>1191</v>
      </c>
      <c r="M168" s="2">
        <v>1245</v>
      </c>
      <c r="N168" s="2">
        <v>956</v>
      </c>
      <c r="O168" s="2">
        <v>1600</v>
      </c>
    </row>
    <row r="169" spans="1:15" ht="18" x14ac:dyDescent="0.25">
      <c r="A169" s="45"/>
      <c r="B169" s="15" t="s">
        <v>24</v>
      </c>
      <c r="C169" s="16" t="s">
        <v>175</v>
      </c>
      <c r="D169" s="16" t="s">
        <v>196</v>
      </c>
      <c r="E169" s="2">
        <v>631</v>
      </c>
      <c r="F169" s="2">
        <v>736</v>
      </c>
      <c r="G169" s="2">
        <v>689</v>
      </c>
      <c r="H169" s="2">
        <v>682</v>
      </c>
      <c r="I169" s="2">
        <v>673</v>
      </c>
      <c r="J169" s="2">
        <v>721</v>
      </c>
      <c r="K169" s="2">
        <v>829</v>
      </c>
      <c r="L169" s="2">
        <v>637</v>
      </c>
      <c r="M169" s="2">
        <v>647</v>
      </c>
      <c r="N169" s="2">
        <v>799</v>
      </c>
      <c r="O169" s="2">
        <v>1015</v>
      </c>
    </row>
    <row r="170" spans="1:15" s="42" customFormat="1" x14ac:dyDescent="0.25"/>
    <row r="171" spans="1:15" s="2" customFormat="1" x14ac:dyDescent="0.25"/>
    <row r="172" spans="1:15" s="2" customFormat="1" x14ac:dyDescent="0.25">
      <c r="A172" s="39"/>
      <c r="B172" s="39"/>
      <c r="C172" s="40" t="s">
        <v>267</v>
      </c>
      <c r="D172" s="40"/>
      <c r="E172" s="18" t="e">
        <f t="shared" ref="E172:L172" si="98">SUM(SUMPRODUCT(1*(E3:E4="")),SUMPRODUCT(1*(E6:E9="")),SUMPRODUCT(1*(E11:E23="")),SUMPRODUCT(1*(E25:E39="")),SUMPRODUCT(1*(E42:E51="")),SUMPRODUCT(1*(E54:E61="")),SUMPRODUCT(1*(E63:E79="")),SUMPRODUCT(1*(E81:E86="")),SUMPRODUCT(1*(E88:E93="")),SUMPRODUCT(1*(E95:E112="")),SUMPRODUCT(1*(E114:E116="")),SUMPRODUCT(1*(E118:E135="")),SUMPRODUCT(1*(E137:E139="")),SUMPRODUCT(1*(E141:E153="")),SUMPRODUCT(1*(E155:E169="")))</f>
        <v>#DIV/0!</v>
      </c>
      <c r="F172" s="18" t="e">
        <f t="shared" si="98"/>
        <v>#DIV/0!</v>
      </c>
      <c r="G172" s="18" t="e">
        <f t="shared" si="98"/>
        <v>#DIV/0!</v>
      </c>
      <c r="H172" s="18" t="e">
        <f t="shared" si="98"/>
        <v>#DIV/0!</v>
      </c>
      <c r="I172" s="18" t="e">
        <f t="shared" si="98"/>
        <v>#DIV/0!</v>
      </c>
      <c r="J172" s="18" t="e">
        <f t="shared" si="98"/>
        <v>#DIV/0!</v>
      </c>
      <c r="K172" s="18" t="e">
        <f t="shared" si="98"/>
        <v>#DIV/0!</v>
      </c>
      <c r="L172" s="18" t="e">
        <f t="shared" si="98"/>
        <v>#DIV/0!</v>
      </c>
      <c r="M172" s="18" t="e">
        <f>SUM(SUMPRODUCT(1*(M3:M4="")),SUMPRODUCT(1*(N6:N9="")),SUMPRODUCT(1*(N11:N23="")),SUMPRODUCT(1*(M25:M39="")),SUMPRODUCT(1*(M42:M51="")),SUMPRODUCT(1*(M54:M61="")),SUMPRODUCT(1*(M63:M79="")),SUMPRODUCT(1*(M81:M86="")),SUMPRODUCT(1*(M88:M93="")),SUMPRODUCT(1*(M95:M112="")),SUMPRODUCT(1*(M114:M116="")),SUMPRODUCT(1*(M118:M135="")),SUMPRODUCT(1*(M137:M139="")),SUMPRODUCT(1*(M141:M153="")),SUMPRODUCT(1*(M155:M169="")))</f>
        <v>#DIV/0!</v>
      </c>
      <c r="N172" s="18" t="e">
        <f>SUM(SUMPRODUCT(1*(N3:N4="")),SUMPRODUCT(1*(#REF!="")),SUMPRODUCT(1*(O11:O23="")),SUMPRODUCT(1*(N25:N39="")),SUMPRODUCT(1*(N49:N51="")),SUMPRODUCT(1*(N54:N61="")),SUMPRODUCT(1*(N63:N79="")),SUMPRODUCT(1*(N81:N86="")),SUMPRODUCT(1*(N88:N93="")),SUMPRODUCT(1*(N95:N112="")),SUMPRODUCT(1*(N114:N116="")),SUMPRODUCT(1*(N118:N135="")),SUMPRODUCT(1*(N137:N139="")),SUMPRODUCT(1*(N141:N153="")),SUMPRODUCT(1*(N155:N169="")))</f>
        <v>#REF!</v>
      </c>
      <c r="O172" s="18" t="e">
        <f>SUM(SUMPRODUCT(1*(O3:O4="")),SUMPRODUCT(1*(O6:O9="")),SUMPRODUCT(1*(P11:P23="")),SUMPRODUCT(1*(O25:O39="")),SUMPRODUCT(1*(O42:O51="")),SUMPRODUCT(1*(O54:O61="")),SUMPRODUCT(1*(O63:O79="")),SUMPRODUCT(1*(O81:O86="")),SUMPRODUCT(1*(O88:O93="")),SUMPRODUCT(1*(O95:O112="")),SUMPRODUCT(1*(O114:O116="")),SUMPRODUCT(1*(O118:O135="")),SUMPRODUCT(1*(O137:O139="")),SUMPRODUCT(1*(O141:O153="")),SUMPRODUCT(1*(O155:O169="")))</f>
        <v>#DIV/0!</v>
      </c>
    </row>
    <row r="173" spans="1:15" s="2" customFormat="1" x14ac:dyDescent="0.25"/>
    <row r="174" spans="1:15" x14ac:dyDescent="0.25">
      <c r="B174" s="41"/>
      <c r="C174" s="41"/>
      <c r="D174" s="41"/>
      <c r="E174" s="41"/>
      <c r="F174" s="33"/>
      <c r="G174" s="33"/>
      <c r="H174" s="33"/>
      <c r="I174" s="33"/>
      <c r="J174" s="33"/>
      <c r="K174" s="33"/>
      <c r="L174" s="33"/>
      <c r="M174" s="33"/>
      <c r="N174" s="33"/>
    </row>
    <row r="175" spans="1:15" x14ac:dyDescent="0.25">
      <c r="B175" s="41"/>
      <c r="C175" s="41"/>
      <c r="D175" s="41"/>
      <c r="E175" s="41"/>
      <c r="F175" s="33"/>
      <c r="G175" s="33"/>
      <c r="H175" s="33"/>
      <c r="I175" s="33"/>
      <c r="J175" s="33"/>
      <c r="K175" s="33"/>
      <c r="L175" s="33"/>
      <c r="M175" s="33"/>
      <c r="N175" s="33"/>
    </row>
    <row r="176" spans="1:15" x14ac:dyDescent="0.25">
      <c r="B176" s="41"/>
      <c r="C176" s="41"/>
      <c r="D176" s="41"/>
      <c r="E176" s="41"/>
      <c r="F176" s="33"/>
      <c r="G176" s="33">
        <f>158</f>
        <v>158</v>
      </c>
      <c r="H176" s="33"/>
      <c r="I176" s="33"/>
      <c r="J176" s="33"/>
      <c r="K176" s="33"/>
      <c r="L176" s="33"/>
      <c r="M176" s="33"/>
      <c r="N176" s="33"/>
    </row>
    <row r="177" spans="2:14" x14ac:dyDescent="0.25">
      <c r="B177" s="41"/>
      <c r="C177" s="41"/>
      <c r="D177" s="41"/>
      <c r="E177" s="41"/>
      <c r="F177" s="33"/>
      <c r="G177" s="33"/>
      <c r="H177" s="33"/>
      <c r="I177" s="33"/>
      <c r="J177" s="33"/>
      <c r="K177" s="33"/>
      <c r="L177" s="33"/>
      <c r="M177" s="33"/>
      <c r="N177" s="33"/>
    </row>
    <row r="178" spans="2:14" x14ac:dyDescent="0.25">
      <c r="B178" s="41"/>
      <c r="C178" s="41"/>
      <c r="D178" s="41"/>
      <c r="E178" s="41"/>
      <c r="F178" s="33"/>
      <c r="G178" s="33"/>
      <c r="H178" s="33"/>
      <c r="I178" s="33"/>
      <c r="J178" s="33"/>
      <c r="K178" s="33"/>
      <c r="L178" s="33"/>
      <c r="M178" s="33"/>
      <c r="N178" s="33"/>
    </row>
    <row r="179" spans="2:14" x14ac:dyDescent="0.25">
      <c r="B179" s="41"/>
      <c r="C179" s="41"/>
      <c r="D179" s="41"/>
      <c r="E179" s="41"/>
      <c r="F179" s="33"/>
      <c r="G179" s="33"/>
      <c r="H179" s="33"/>
      <c r="I179" s="33"/>
      <c r="J179" s="33"/>
      <c r="K179" s="33"/>
      <c r="L179" s="33"/>
      <c r="M179" s="33"/>
      <c r="N179" s="33"/>
    </row>
    <row r="180" spans="2:14" x14ac:dyDescent="0.25">
      <c r="B180" s="41"/>
      <c r="C180" s="41"/>
      <c r="D180" s="41"/>
      <c r="E180" s="41"/>
      <c r="F180" s="33"/>
      <c r="G180" s="33"/>
      <c r="H180" s="33"/>
      <c r="I180" s="33"/>
      <c r="J180" s="33"/>
      <c r="K180" s="33"/>
      <c r="L180" s="33"/>
      <c r="M180" s="33"/>
      <c r="N180" s="33"/>
    </row>
    <row r="181" spans="2:14" x14ac:dyDescent="0.25">
      <c r="B181" s="41"/>
      <c r="C181" s="41"/>
      <c r="D181" s="41"/>
      <c r="E181" s="41"/>
      <c r="F181" s="33"/>
      <c r="G181" s="33"/>
      <c r="H181" s="33"/>
      <c r="I181" s="33"/>
      <c r="J181" s="33"/>
      <c r="K181" s="33"/>
      <c r="L181" s="33"/>
      <c r="M181" s="33"/>
      <c r="N181" s="33"/>
    </row>
    <row r="182" spans="2:14" x14ac:dyDescent="0.25">
      <c r="B182" s="41"/>
      <c r="C182" s="41"/>
      <c r="D182" s="41"/>
      <c r="E182" s="41"/>
      <c r="F182" s="33"/>
      <c r="G182" s="33"/>
      <c r="H182" s="33"/>
      <c r="I182" s="33"/>
      <c r="J182" s="33"/>
      <c r="K182" s="33"/>
      <c r="L182" s="33"/>
      <c r="M182" s="33"/>
      <c r="N182" s="33"/>
    </row>
    <row r="183" spans="2:14" x14ac:dyDescent="0.25">
      <c r="B183" s="41"/>
      <c r="C183" s="41"/>
      <c r="D183" s="41"/>
      <c r="E183" s="41"/>
      <c r="F183" s="33"/>
      <c r="G183" s="33"/>
      <c r="H183" s="33"/>
      <c r="I183" s="33"/>
      <c r="J183" s="33"/>
      <c r="K183" s="33"/>
      <c r="L183" s="33"/>
      <c r="M183" s="33"/>
      <c r="N183" s="33"/>
    </row>
    <row r="184" spans="2:14" x14ac:dyDescent="0.25">
      <c r="B184" s="41"/>
      <c r="C184" s="41"/>
      <c r="D184" s="41"/>
      <c r="E184" s="41"/>
      <c r="F184" s="33"/>
      <c r="G184" s="33"/>
      <c r="H184" s="33"/>
      <c r="I184" s="33"/>
      <c r="J184" s="33"/>
      <c r="K184" s="33"/>
      <c r="L184" s="33"/>
      <c r="M184" s="33"/>
      <c r="N184" s="33"/>
    </row>
    <row r="185" spans="2:14" x14ac:dyDescent="0.25">
      <c r="B185" s="41"/>
      <c r="C185" s="41"/>
      <c r="D185" s="41"/>
      <c r="E185" s="41"/>
      <c r="F185" s="33"/>
      <c r="G185" s="33"/>
      <c r="H185" s="33"/>
      <c r="I185" s="33"/>
      <c r="J185" s="33"/>
      <c r="K185" s="33"/>
      <c r="L185" s="33"/>
      <c r="M185" s="33"/>
      <c r="N185" s="33"/>
    </row>
    <row r="186" spans="2:14" x14ac:dyDescent="0.25">
      <c r="B186" s="41"/>
      <c r="C186" s="41"/>
      <c r="D186" s="41"/>
      <c r="E186" s="41"/>
      <c r="F186" s="33"/>
      <c r="G186" s="33"/>
      <c r="H186" s="33"/>
      <c r="I186" s="33"/>
      <c r="J186" s="33"/>
      <c r="K186" s="33"/>
      <c r="L186" s="33"/>
      <c r="M186" s="33"/>
      <c r="N186" s="33"/>
    </row>
    <row r="187" spans="2:14" x14ac:dyDescent="0.25">
      <c r="B187" s="41"/>
      <c r="C187" s="41"/>
      <c r="D187" s="41"/>
      <c r="E187" s="41"/>
      <c r="F187" s="33"/>
      <c r="G187" s="33"/>
      <c r="H187" s="33"/>
      <c r="I187" s="33"/>
      <c r="J187" s="33"/>
      <c r="K187" s="33"/>
      <c r="L187" s="33"/>
      <c r="M187" s="33"/>
      <c r="N187" s="33"/>
    </row>
    <row r="188" spans="2:14" x14ac:dyDescent="0.25">
      <c r="B188" s="41"/>
      <c r="C188" s="41"/>
      <c r="D188" s="41"/>
      <c r="E188" s="41"/>
      <c r="F188" s="33"/>
      <c r="G188" s="33"/>
      <c r="H188" s="33"/>
      <c r="I188" s="33"/>
      <c r="J188" s="33"/>
      <c r="K188" s="33"/>
      <c r="L188" s="33"/>
      <c r="M188" s="33"/>
      <c r="N188" s="33"/>
    </row>
    <row r="189" spans="2:14" x14ac:dyDescent="0.25">
      <c r="B189" s="41"/>
      <c r="C189" s="41"/>
      <c r="D189" s="41"/>
      <c r="E189" s="41"/>
      <c r="F189" s="33"/>
      <c r="G189" s="33"/>
      <c r="H189" s="33"/>
      <c r="I189" s="33"/>
      <c r="J189" s="33"/>
      <c r="K189" s="33"/>
      <c r="L189" s="33"/>
      <c r="M189" s="33"/>
      <c r="N189" s="33"/>
    </row>
    <row r="190" spans="2:14" x14ac:dyDescent="0.25">
      <c r="B190" s="33"/>
      <c r="C190" s="33"/>
      <c r="D190" s="33"/>
      <c r="E190" s="33"/>
      <c r="F190" s="33"/>
      <c r="G190" s="33"/>
      <c r="H190" s="33"/>
      <c r="I190" s="33"/>
      <c r="J190" s="33"/>
      <c r="K190" s="33"/>
      <c r="L190" s="33"/>
      <c r="M190" s="33"/>
      <c r="N190" s="33"/>
    </row>
    <row r="191" spans="2:14" x14ac:dyDescent="0.25">
      <c r="B191" s="33"/>
      <c r="C191" s="33"/>
      <c r="D191" s="33"/>
      <c r="E191" s="33"/>
      <c r="F191" s="33"/>
      <c r="G191" s="33"/>
      <c r="H191" s="33"/>
      <c r="I191" s="33"/>
      <c r="J191" s="33"/>
      <c r="K191" s="33"/>
      <c r="L191" s="33"/>
      <c r="M191" s="33"/>
      <c r="N191" s="33"/>
    </row>
    <row r="192" spans="2:14" x14ac:dyDescent="0.25">
      <c r="B192" s="33"/>
      <c r="C192" s="33"/>
      <c r="D192" s="33"/>
      <c r="E192" s="33"/>
      <c r="F192" s="33"/>
      <c r="G192" s="33"/>
      <c r="H192" s="33"/>
      <c r="I192" s="33"/>
      <c r="J192" s="33"/>
      <c r="K192" s="33"/>
      <c r="L192" s="33"/>
      <c r="M192" s="33"/>
      <c r="N192" s="33"/>
    </row>
    <row r="193" spans="2:14" x14ac:dyDescent="0.25">
      <c r="B193" s="33"/>
      <c r="C193" s="33"/>
      <c r="D193" s="33"/>
      <c r="E193" s="33"/>
      <c r="F193" s="33"/>
      <c r="G193" s="33"/>
      <c r="H193" s="33"/>
      <c r="I193" s="33"/>
      <c r="J193" s="33"/>
      <c r="K193" s="33"/>
      <c r="L193" s="33"/>
      <c r="M193" s="33"/>
      <c r="N193" s="33"/>
    </row>
    <row r="194" spans="2:14" x14ac:dyDescent="0.25">
      <c r="B194" s="33"/>
      <c r="C194" s="33"/>
      <c r="D194" s="33"/>
      <c r="E194" s="33"/>
      <c r="F194" s="33"/>
      <c r="G194" s="33"/>
      <c r="H194" s="33"/>
      <c r="I194" s="33"/>
      <c r="J194" s="33"/>
      <c r="K194" s="33"/>
      <c r="L194" s="33"/>
      <c r="M194" s="33"/>
      <c r="N194" s="33"/>
    </row>
    <row r="195" spans="2:14" x14ac:dyDescent="0.25">
      <c r="B195" s="33"/>
      <c r="C195" s="33"/>
      <c r="D195" s="33"/>
      <c r="E195" s="33"/>
      <c r="F195" s="33"/>
      <c r="G195" s="33"/>
      <c r="H195" s="33"/>
      <c r="I195" s="33"/>
      <c r="J195" s="33"/>
      <c r="K195" s="33"/>
      <c r="L195" s="33"/>
      <c r="M195" s="33"/>
      <c r="N195" s="33"/>
    </row>
    <row r="196" spans="2:14" x14ac:dyDescent="0.25">
      <c r="B196" s="33"/>
      <c r="C196" s="33"/>
      <c r="D196" s="33"/>
      <c r="E196" s="33"/>
      <c r="F196" s="33"/>
      <c r="G196" s="33"/>
      <c r="H196" s="33"/>
      <c r="I196" s="33"/>
      <c r="J196" s="33"/>
      <c r="K196" s="33"/>
      <c r="L196" s="33"/>
      <c r="M196" s="33"/>
      <c r="N196" s="33"/>
    </row>
  </sheetData>
  <mergeCells count="31">
    <mergeCell ref="A2:XFD2"/>
    <mergeCell ref="A25:A39"/>
    <mergeCell ref="A141:A153"/>
    <mergeCell ref="A88:A93"/>
    <mergeCell ref="A117:XFD117"/>
    <mergeCell ref="A140:XFD140"/>
    <mergeCell ref="A54:A60"/>
    <mergeCell ref="A63:A79"/>
    <mergeCell ref="A95:A112"/>
    <mergeCell ref="A114:A116"/>
    <mergeCell ref="A113:XFD113"/>
    <mergeCell ref="A118:A135"/>
    <mergeCell ref="A137:A139"/>
    <mergeCell ref="A136:XFD136"/>
    <mergeCell ref="A41:A52"/>
    <mergeCell ref="C172:D172"/>
    <mergeCell ref="B174:E189"/>
    <mergeCell ref="A154:XFD154"/>
    <mergeCell ref="A170:XFD170"/>
    <mergeCell ref="A3:A9"/>
    <mergeCell ref="A10:XFD10"/>
    <mergeCell ref="A24:XFD24"/>
    <mergeCell ref="A40:XFD40"/>
    <mergeCell ref="A53:XFD53"/>
    <mergeCell ref="A62:XFD62"/>
    <mergeCell ref="A80:XFD80"/>
    <mergeCell ref="A87:XFD87"/>
    <mergeCell ref="A94:XFD94"/>
    <mergeCell ref="A81:A86"/>
    <mergeCell ref="A155:A169"/>
    <mergeCell ref="A11:A23"/>
  </mergeCells>
  <conditionalFormatting sqref="E32:O32">
    <cfRule type="expression" dxfId="1" priority="1">
      <formula>INDIRECT(ADDRESS(32,COLUMN()))&lt;INDIRECT(ADDRESS(31,COLUMN()))</formula>
    </cfRule>
    <cfRule type="expression" dxfId="0" priority="2">
      <formula>INDIRECT(ADDRESS(32,COLUMN()))&lt;INDIRECT(ADDRESS(30,COLUMN()))</formula>
    </cfRule>
  </conditionalFormatting>
  <pageMargins left="0.25" right="0.25" top="0.75" bottom="0.75" header="0.3" footer="0.3"/>
  <pageSetup paperSize="9" scale="85" fitToWidth="2" fitToHeight="0" pageOrder="overThenDown" orientation="landscape" horizontalDpi="1200" verticalDpi="1200" r:id="rId1"/>
  <ignoredErrors>
    <ignoredError sqref="F161 F166 I98" formula="1"/>
  </ignoredError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pageSetUpPr fitToPage="1"/>
  </sheetPr>
  <dimension ref="A1:G254"/>
  <sheetViews>
    <sheetView topLeftCell="A24" zoomScale="85" zoomScaleNormal="85" workbookViewId="0">
      <selection activeCell="A23" sqref="A23:A32"/>
    </sheetView>
  </sheetViews>
  <sheetFormatPr defaultColWidth="9.140625" defaultRowHeight="15" x14ac:dyDescent="0.25"/>
  <cols>
    <col min="1" max="1" width="21.28515625" customWidth="1"/>
    <col min="2" max="2" width="24.7109375" style="1" customWidth="1"/>
    <col min="3" max="3" width="13.28515625" style="2" customWidth="1"/>
    <col min="4" max="4" width="9.42578125" style="2" customWidth="1"/>
    <col min="5" max="5" width="75.85546875" style="2" customWidth="1"/>
    <col min="6" max="6" width="68.7109375" style="30" customWidth="1"/>
    <col min="7" max="7" width="22.85546875" customWidth="1"/>
  </cols>
  <sheetData>
    <row r="1" spans="1:7" x14ac:dyDescent="0.25">
      <c r="A1" s="12" t="s">
        <v>189</v>
      </c>
      <c r="B1" s="13" t="s">
        <v>192</v>
      </c>
      <c r="C1" s="12" t="s">
        <v>190</v>
      </c>
      <c r="D1" s="12" t="s">
        <v>191</v>
      </c>
      <c r="E1" s="12" t="s">
        <v>193</v>
      </c>
      <c r="F1" s="12" t="s">
        <v>194</v>
      </c>
      <c r="G1" s="12" t="s">
        <v>195</v>
      </c>
    </row>
    <row r="2" spans="1:7" s="47" customFormat="1" x14ac:dyDescent="0.25"/>
    <row r="3" spans="1:7" x14ac:dyDescent="0.25">
      <c r="A3" s="43" t="s">
        <v>26</v>
      </c>
      <c r="B3" s="11" t="s">
        <v>0</v>
      </c>
      <c r="C3" s="4" t="s">
        <v>34</v>
      </c>
      <c r="D3" s="4" t="s">
        <v>34</v>
      </c>
      <c r="E3" s="3" t="s">
        <v>359</v>
      </c>
      <c r="F3" s="30" t="s">
        <v>371</v>
      </c>
      <c r="G3" t="s">
        <v>183</v>
      </c>
    </row>
    <row r="4" spans="1:7" ht="15" customHeight="1" x14ac:dyDescent="0.25">
      <c r="A4" s="43"/>
      <c r="B4" s="6" t="s">
        <v>1</v>
      </c>
      <c r="C4" s="4" t="s">
        <v>34</v>
      </c>
      <c r="D4" s="4" t="s">
        <v>34</v>
      </c>
      <c r="E4" s="3" t="s">
        <v>360</v>
      </c>
      <c r="F4" s="30" t="s">
        <v>184</v>
      </c>
      <c r="G4" t="s">
        <v>184</v>
      </c>
    </row>
    <row r="5" spans="1:7" ht="90" customHeight="1" x14ac:dyDescent="0.25">
      <c r="A5" s="43"/>
      <c r="B5" s="6" t="s">
        <v>225</v>
      </c>
      <c r="C5" s="4" t="s">
        <v>34</v>
      </c>
      <c r="D5" s="4" t="s">
        <v>34</v>
      </c>
      <c r="E5" s="3"/>
    </row>
    <row r="6" spans="1:7" x14ac:dyDescent="0.25">
      <c r="A6" s="43"/>
      <c r="B6" s="6" t="s">
        <v>2</v>
      </c>
      <c r="C6" s="4" t="s">
        <v>34</v>
      </c>
      <c r="D6" s="4" t="s">
        <v>34</v>
      </c>
      <c r="E6" s="5">
        <v>27349</v>
      </c>
    </row>
    <row r="7" spans="1:7" ht="18" x14ac:dyDescent="0.25">
      <c r="A7" s="43"/>
      <c r="B7" s="6" t="s">
        <v>3</v>
      </c>
      <c r="C7" s="4" t="s">
        <v>35</v>
      </c>
      <c r="D7" s="4" t="s">
        <v>196</v>
      </c>
      <c r="E7" s="9">
        <v>9.9499999999999993</v>
      </c>
      <c r="F7" s="31">
        <v>9.07</v>
      </c>
      <c r="G7" s="10"/>
    </row>
    <row r="8" spans="1:7" ht="18" x14ac:dyDescent="0.25">
      <c r="A8" s="43"/>
      <c r="B8" s="6" t="s">
        <v>4</v>
      </c>
      <c r="C8" s="4" t="s">
        <v>36</v>
      </c>
      <c r="D8" s="4" t="s">
        <v>196</v>
      </c>
      <c r="E8" s="9">
        <v>33.46</v>
      </c>
      <c r="F8" s="31">
        <v>19.82</v>
      </c>
      <c r="G8" s="10"/>
    </row>
    <row r="9" spans="1:7" ht="18" x14ac:dyDescent="0.25">
      <c r="A9" s="43"/>
      <c r="B9" s="6" t="s">
        <v>5</v>
      </c>
      <c r="C9" s="4" t="s">
        <v>37</v>
      </c>
      <c r="D9" s="4" t="s">
        <v>196</v>
      </c>
      <c r="E9" s="9">
        <v>33.15</v>
      </c>
      <c r="F9" s="31">
        <v>28.63</v>
      </c>
      <c r="G9" s="10"/>
    </row>
    <row r="10" spans="1:7" s="44" customFormat="1" x14ac:dyDescent="0.25"/>
    <row r="11" spans="1:7" ht="18" customHeight="1" x14ac:dyDescent="0.25">
      <c r="A11" s="45" t="s">
        <v>27</v>
      </c>
      <c r="B11" s="15" t="s">
        <v>6</v>
      </c>
      <c r="C11" s="16" t="s">
        <v>52</v>
      </c>
      <c r="D11" s="16" t="s">
        <v>34</v>
      </c>
      <c r="E11" s="2">
        <v>4</v>
      </c>
      <c r="F11" s="30">
        <v>2</v>
      </c>
    </row>
    <row r="12" spans="1:7" x14ac:dyDescent="0.25">
      <c r="A12" s="45"/>
      <c r="B12" s="15" t="s">
        <v>7</v>
      </c>
      <c r="C12" s="16" t="s">
        <v>34</v>
      </c>
      <c r="D12" s="16" t="s">
        <v>34</v>
      </c>
      <c r="E12" s="2" t="s">
        <v>361</v>
      </c>
      <c r="F12" s="2" t="s">
        <v>361</v>
      </c>
    </row>
    <row r="13" spans="1:7" x14ac:dyDescent="0.25">
      <c r="A13" s="45"/>
      <c r="B13" s="15" t="s">
        <v>8</v>
      </c>
      <c r="C13" s="16" t="s">
        <v>34</v>
      </c>
      <c r="D13" s="16" t="s">
        <v>34</v>
      </c>
      <c r="E13" s="2" t="s">
        <v>362</v>
      </c>
      <c r="F13" s="2" t="s">
        <v>362</v>
      </c>
    </row>
    <row r="14" spans="1:7" x14ac:dyDescent="0.25">
      <c r="A14" s="45"/>
      <c r="B14" s="15" t="s">
        <v>9</v>
      </c>
      <c r="C14" s="16" t="s">
        <v>34</v>
      </c>
      <c r="D14" s="16" t="s">
        <v>34</v>
      </c>
      <c r="E14" s="2" t="s">
        <v>363</v>
      </c>
      <c r="F14" s="30" t="s">
        <v>372</v>
      </c>
    </row>
    <row r="15" spans="1:7" x14ac:dyDescent="0.25">
      <c r="A15" s="45"/>
      <c r="B15" s="15" t="s">
        <v>1</v>
      </c>
      <c r="C15" s="16" t="s">
        <v>34</v>
      </c>
      <c r="D15" s="16" t="s">
        <v>34</v>
      </c>
      <c r="E15" s="2" t="s">
        <v>364</v>
      </c>
      <c r="F15" s="30" t="s">
        <v>373</v>
      </c>
    </row>
    <row r="16" spans="1:7" ht="18" x14ac:dyDescent="0.25">
      <c r="A16" s="45"/>
      <c r="B16" s="15" t="s">
        <v>10</v>
      </c>
      <c r="C16" s="16" t="s">
        <v>39</v>
      </c>
      <c r="D16" s="16" t="s">
        <v>197</v>
      </c>
      <c r="E16" s="2">
        <v>538</v>
      </c>
    </row>
    <row r="17" spans="1:7" ht="18" x14ac:dyDescent="0.25">
      <c r="A17" s="45"/>
      <c r="B17" s="15" t="s">
        <v>365</v>
      </c>
      <c r="C17" s="16" t="s">
        <v>366</v>
      </c>
      <c r="D17" s="16" t="s">
        <v>367</v>
      </c>
      <c r="E17" s="14">
        <v>2535</v>
      </c>
      <c r="F17" s="31">
        <v>1775</v>
      </c>
      <c r="G17" s="10"/>
    </row>
    <row r="18" spans="1:7" ht="18" x14ac:dyDescent="0.25">
      <c r="A18" s="45"/>
      <c r="B18" s="15" t="s">
        <v>226</v>
      </c>
      <c r="C18" s="16" t="s">
        <v>227</v>
      </c>
      <c r="D18" s="16" t="s">
        <v>228</v>
      </c>
      <c r="E18" s="14"/>
      <c r="F18" s="31">
        <v>0.47</v>
      </c>
      <c r="G18" s="10"/>
    </row>
    <row r="19" spans="1:7" ht="18" x14ac:dyDescent="0.25">
      <c r="A19" s="45"/>
      <c r="B19" s="15" t="s">
        <v>198</v>
      </c>
      <c r="C19" s="16" t="s">
        <v>200</v>
      </c>
      <c r="D19" s="16" t="s">
        <v>196</v>
      </c>
      <c r="E19" s="21">
        <v>0.68300000000000005</v>
      </c>
      <c r="F19" s="31"/>
      <c r="G19" s="10"/>
    </row>
    <row r="20" spans="1:7" ht="18" x14ac:dyDescent="0.25">
      <c r="A20" s="45"/>
      <c r="B20" s="15" t="s">
        <v>199</v>
      </c>
      <c r="C20" s="16" t="s">
        <v>201</v>
      </c>
      <c r="D20" s="16" t="s">
        <v>196</v>
      </c>
      <c r="E20" s="21">
        <v>2.7930000000000001</v>
      </c>
      <c r="F20" s="31"/>
      <c r="G20" s="10"/>
    </row>
    <row r="21" spans="1:7" ht="18" x14ac:dyDescent="0.25">
      <c r="A21" s="45"/>
      <c r="B21" s="15" t="s">
        <v>229</v>
      </c>
      <c r="C21" s="16" t="s">
        <v>230</v>
      </c>
      <c r="D21" s="16" t="s">
        <v>202</v>
      </c>
      <c r="E21" s="14"/>
      <c r="F21" s="31"/>
      <c r="G21" s="10"/>
    </row>
    <row r="22" spans="1:7" s="41" customFormat="1" ht="18.75" customHeight="1" x14ac:dyDescent="0.25"/>
    <row r="23" spans="1:7" ht="18" customHeight="1" x14ac:dyDescent="0.25">
      <c r="A23" s="45" t="s">
        <v>28</v>
      </c>
      <c r="B23" s="15" t="s">
        <v>54</v>
      </c>
      <c r="C23" s="16" t="s">
        <v>53</v>
      </c>
      <c r="D23" s="16" t="s">
        <v>197</v>
      </c>
      <c r="E23" s="2">
        <v>43000</v>
      </c>
      <c r="F23" s="30">
        <v>17168</v>
      </c>
    </row>
    <row r="24" spans="1:7" x14ac:dyDescent="0.25">
      <c r="A24" s="45"/>
      <c r="B24" s="15" t="s">
        <v>55</v>
      </c>
      <c r="C24" s="16" t="s">
        <v>56</v>
      </c>
      <c r="D24" s="16" t="s">
        <v>197</v>
      </c>
      <c r="E24" s="2">
        <v>25630</v>
      </c>
      <c r="F24" s="30">
        <v>12882</v>
      </c>
    </row>
    <row r="25" spans="1:7" x14ac:dyDescent="0.25">
      <c r="A25" s="45"/>
      <c r="B25" s="15" t="s">
        <v>61</v>
      </c>
      <c r="C25" s="16" t="s">
        <v>57</v>
      </c>
      <c r="D25" s="16" t="s">
        <v>197</v>
      </c>
      <c r="F25" s="30">
        <v>6123</v>
      </c>
    </row>
    <row r="26" spans="1:7" ht="30" x14ac:dyDescent="0.25">
      <c r="A26" s="45"/>
      <c r="B26" s="15" t="s">
        <v>60</v>
      </c>
      <c r="C26" s="16" t="s">
        <v>59</v>
      </c>
      <c r="D26" s="16" t="s">
        <v>197</v>
      </c>
      <c r="E26" s="2">
        <v>18397</v>
      </c>
      <c r="F26" s="30">
        <v>4649</v>
      </c>
    </row>
    <row r="27" spans="1:7" ht="30" x14ac:dyDescent="0.25">
      <c r="A27" s="45"/>
      <c r="B27" s="15" t="s">
        <v>205</v>
      </c>
      <c r="C27" s="16" t="s">
        <v>231</v>
      </c>
      <c r="D27" s="16" t="s">
        <v>197</v>
      </c>
      <c r="F27" s="30">
        <v>19504</v>
      </c>
    </row>
    <row r="28" spans="1:7" x14ac:dyDescent="0.25">
      <c r="A28" s="45"/>
      <c r="B28" s="15" t="s">
        <v>203</v>
      </c>
      <c r="C28" s="16" t="s">
        <v>204</v>
      </c>
      <c r="D28" s="16" t="s">
        <v>197</v>
      </c>
      <c r="E28" s="2">
        <v>28304</v>
      </c>
      <c r="F28" s="30">
        <v>16783</v>
      </c>
    </row>
    <row r="29" spans="1:7" x14ac:dyDescent="0.25">
      <c r="A29" s="45"/>
      <c r="B29" s="15" t="s">
        <v>62</v>
      </c>
      <c r="C29" s="16" t="s">
        <v>58</v>
      </c>
      <c r="D29" s="16" t="s">
        <v>34</v>
      </c>
      <c r="E29" s="2">
        <f>E24/E23</f>
        <v>0.59604651162790701</v>
      </c>
      <c r="F29" s="2">
        <f t="shared" ref="F29:G29" si="0">F24/F23</f>
        <v>0.75034948741845298</v>
      </c>
      <c r="G29" s="2" t="e">
        <f t="shared" si="0"/>
        <v>#DIV/0!</v>
      </c>
    </row>
    <row r="30" spans="1:7" x14ac:dyDescent="0.25">
      <c r="A30" s="45"/>
      <c r="B30" s="15" t="s">
        <v>180</v>
      </c>
      <c r="C30" s="16" t="s">
        <v>179</v>
      </c>
      <c r="D30" s="16" t="s">
        <v>34</v>
      </c>
      <c r="E30" s="2">
        <f>E25/E23</f>
        <v>0</v>
      </c>
      <c r="F30" s="2">
        <f t="shared" ref="F30:G30" si="1">F25/F23</f>
        <v>0.35665191053122086</v>
      </c>
      <c r="G30" s="2" t="e">
        <f t="shared" si="1"/>
        <v>#DIV/0!</v>
      </c>
    </row>
    <row r="31" spans="1:7" x14ac:dyDescent="0.25">
      <c r="A31" s="45"/>
      <c r="B31" s="15" t="s">
        <v>181</v>
      </c>
      <c r="C31" s="16" t="s">
        <v>182</v>
      </c>
      <c r="D31" s="16" t="s">
        <v>34</v>
      </c>
      <c r="E31" s="2">
        <f>E26/E23</f>
        <v>0.42783720930232561</v>
      </c>
      <c r="F31" s="2">
        <f t="shared" ref="F31:G31" si="2">F26/F23</f>
        <v>0.27079450139794969</v>
      </c>
      <c r="G31" s="2" t="e">
        <f t="shared" si="2"/>
        <v>#DIV/0!</v>
      </c>
    </row>
    <row r="32" spans="1:7" ht="18" x14ac:dyDescent="0.25">
      <c r="A32" s="45"/>
      <c r="B32" s="15" t="s">
        <v>232</v>
      </c>
      <c r="C32" s="16" t="s">
        <v>233</v>
      </c>
      <c r="D32" s="16" t="s">
        <v>234</v>
      </c>
      <c r="F32" s="2"/>
      <c r="G32" s="2"/>
    </row>
    <row r="33" spans="1:7" s="41" customFormat="1" x14ac:dyDescent="0.25"/>
    <row r="34" spans="1:7" ht="15" customHeight="1" x14ac:dyDescent="0.25">
      <c r="A34" s="45" t="s">
        <v>164</v>
      </c>
      <c r="B34" s="15" t="s">
        <v>165</v>
      </c>
      <c r="C34" s="16" t="s">
        <v>174</v>
      </c>
      <c r="D34" s="16" t="s">
        <v>34</v>
      </c>
    </row>
    <row r="35" spans="1:7" ht="18" x14ac:dyDescent="0.25">
      <c r="A35" s="45"/>
      <c r="B35" s="15" t="s">
        <v>166</v>
      </c>
      <c r="C35" s="16" t="s">
        <v>173</v>
      </c>
      <c r="D35" s="16" t="s">
        <v>34</v>
      </c>
      <c r="E35" s="2">
        <v>28</v>
      </c>
    </row>
    <row r="36" spans="1:7" ht="18" x14ac:dyDescent="0.25">
      <c r="A36" s="45"/>
      <c r="B36" s="15" t="s">
        <v>167</v>
      </c>
      <c r="C36" s="16" t="s">
        <v>172</v>
      </c>
      <c r="D36" s="16" t="s">
        <v>196</v>
      </c>
    </row>
    <row r="37" spans="1:7" ht="18" x14ac:dyDescent="0.25">
      <c r="A37" s="45"/>
      <c r="B37" s="15" t="s">
        <v>168</v>
      </c>
      <c r="C37" s="16" t="s">
        <v>236</v>
      </c>
      <c r="D37" s="16" t="s">
        <v>196</v>
      </c>
    </row>
    <row r="38" spans="1:7" ht="18" x14ac:dyDescent="0.25">
      <c r="A38" s="45"/>
      <c r="B38" s="15" t="s">
        <v>169</v>
      </c>
      <c r="C38" s="16" t="s">
        <v>171</v>
      </c>
      <c r="D38" s="16" t="s">
        <v>196</v>
      </c>
    </row>
    <row r="39" spans="1:7" ht="18" x14ac:dyDescent="0.25">
      <c r="A39" s="45"/>
      <c r="B39" s="15" t="s">
        <v>237</v>
      </c>
      <c r="C39" s="16" t="s">
        <v>239</v>
      </c>
      <c r="D39" s="16" t="s">
        <v>238</v>
      </c>
    </row>
    <row r="40" spans="1:7" ht="45" x14ac:dyDescent="0.25">
      <c r="A40" s="45"/>
      <c r="B40" s="15" t="s">
        <v>240</v>
      </c>
      <c r="C40" s="16" t="s">
        <v>34</v>
      </c>
      <c r="D40" s="16" t="s">
        <v>34</v>
      </c>
    </row>
    <row r="41" spans="1:7" x14ac:dyDescent="0.25">
      <c r="A41" s="45"/>
      <c r="B41" s="15" t="s">
        <v>241</v>
      </c>
      <c r="C41" s="16" t="s">
        <v>34</v>
      </c>
      <c r="D41" s="16" t="s">
        <v>34</v>
      </c>
    </row>
    <row r="42" spans="1:7" ht="90" customHeight="1" x14ac:dyDescent="0.25">
      <c r="A42" s="45"/>
      <c r="B42" s="15" t="s">
        <v>170</v>
      </c>
      <c r="C42" s="16" t="s">
        <v>34</v>
      </c>
      <c r="D42" s="16" t="s">
        <v>34</v>
      </c>
    </row>
    <row r="43" spans="1:7" s="41" customFormat="1" x14ac:dyDescent="0.25"/>
    <row r="44" spans="1:7" ht="18" x14ac:dyDescent="0.25">
      <c r="A44" s="45" t="s">
        <v>29</v>
      </c>
      <c r="B44" s="15" t="s">
        <v>41</v>
      </c>
      <c r="C44" s="16" t="s">
        <v>40</v>
      </c>
      <c r="D44" s="16" t="s">
        <v>196</v>
      </c>
    </row>
    <row r="45" spans="1:7" ht="18" x14ac:dyDescent="0.25">
      <c r="A45" s="45"/>
      <c r="B45" s="17" t="s">
        <v>235</v>
      </c>
      <c r="C45" s="16" t="s">
        <v>49</v>
      </c>
      <c r="D45" s="16" t="s">
        <v>34</v>
      </c>
      <c r="E45" s="2" t="e">
        <f>E44/E56</f>
        <v>#DIV/0!</v>
      </c>
      <c r="F45" s="2" t="e">
        <f t="shared" ref="F45:G45" si="3">F44/F56</f>
        <v>#DIV/0!</v>
      </c>
      <c r="G45" s="2" t="e">
        <f t="shared" si="3"/>
        <v>#DIV/0!</v>
      </c>
    </row>
    <row r="46" spans="1:7" ht="18" x14ac:dyDescent="0.25">
      <c r="A46" s="45"/>
      <c r="B46" s="15" t="s">
        <v>215</v>
      </c>
      <c r="C46" s="16" t="s">
        <v>50</v>
      </c>
      <c r="D46" s="16" t="s">
        <v>34</v>
      </c>
      <c r="E46" s="2">
        <f>E44/E8</f>
        <v>0</v>
      </c>
      <c r="F46" s="2">
        <f t="shared" ref="F46:G46" si="4">F44/F8</f>
        <v>0</v>
      </c>
      <c r="G46" s="2" t="e">
        <f t="shared" si="4"/>
        <v>#DIV/0!</v>
      </c>
    </row>
    <row r="47" spans="1:7" ht="18" x14ac:dyDescent="0.25">
      <c r="A47" s="45"/>
      <c r="B47" s="15" t="s">
        <v>42</v>
      </c>
      <c r="C47" s="16" t="s">
        <v>43</v>
      </c>
      <c r="D47" s="16" t="s">
        <v>196</v>
      </c>
    </row>
    <row r="48" spans="1:7" ht="18" x14ac:dyDescent="0.25">
      <c r="A48" s="45"/>
      <c r="B48" s="15" t="s">
        <v>44</v>
      </c>
      <c r="C48" s="16" t="s">
        <v>45</v>
      </c>
      <c r="D48" s="16" t="s">
        <v>196</v>
      </c>
    </row>
    <row r="49" spans="1:7" ht="18" x14ac:dyDescent="0.25">
      <c r="A49" s="45"/>
      <c r="B49" s="15" t="s">
        <v>46</v>
      </c>
      <c r="C49" s="16" t="s">
        <v>47</v>
      </c>
      <c r="D49" s="16" t="s">
        <v>208</v>
      </c>
    </row>
    <row r="50" spans="1:7" ht="30" customHeight="1" x14ac:dyDescent="0.25">
      <c r="A50" s="45"/>
      <c r="B50" s="15" t="s">
        <v>51</v>
      </c>
      <c r="C50" s="16" t="s">
        <v>48</v>
      </c>
      <c r="D50" s="16" t="s">
        <v>196</v>
      </c>
    </row>
    <row r="51" spans="1:7" ht="18" customHeight="1" x14ac:dyDescent="0.25">
      <c r="A51" s="7"/>
      <c r="B51" s="15" t="s">
        <v>177</v>
      </c>
      <c r="C51" s="16" t="s">
        <v>178</v>
      </c>
      <c r="D51" s="16" t="s">
        <v>34</v>
      </c>
      <c r="E51" s="2" t="e">
        <f>E44/E47</f>
        <v>#DIV/0!</v>
      </c>
      <c r="F51" s="2" t="e">
        <f t="shared" ref="F51:G51" si="5">F44/F47</f>
        <v>#DIV/0!</v>
      </c>
      <c r="G51" s="2" t="e">
        <f t="shared" si="5"/>
        <v>#DIV/0!</v>
      </c>
    </row>
    <row r="52" spans="1:7" s="41" customFormat="1" x14ac:dyDescent="0.25"/>
    <row r="53" spans="1:7" x14ac:dyDescent="0.25">
      <c r="A53" s="45" t="s">
        <v>30</v>
      </c>
      <c r="B53" s="15" t="s">
        <v>11</v>
      </c>
      <c r="C53" s="16" t="s">
        <v>34</v>
      </c>
      <c r="D53" s="16" t="s">
        <v>34</v>
      </c>
    </row>
    <row r="54" spans="1:7" ht="18" x14ac:dyDescent="0.25">
      <c r="A54" s="45"/>
      <c r="B54" s="15" t="s">
        <v>12</v>
      </c>
      <c r="C54" s="16" t="s">
        <v>84</v>
      </c>
      <c r="D54" s="16" t="s">
        <v>34</v>
      </c>
    </row>
    <row r="55" spans="1:7" ht="18" x14ac:dyDescent="0.25">
      <c r="A55" s="45"/>
      <c r="B55" s="15" t="s">
        <v>83</v>
      </c>
      <c r="C55" s="16" t="s">
        <v>63</v>
      </c>
      <c r="D55" s="16" t="s">
        <v>208</v>
      </c>
    </row>
    <row r="56" spans="1:7" x14ac:dyDescent="0.25">
      <c r="A56" s="45"/>
      <c r="B56" s="15" t="s">
        <v>82</v>
      </c>
      <c r="C56" s="16" t="s">
        <v>64</v>
      </c>
      <c r="D56" s="16" t="s">
        <v>196</v>
      </c>
    </row>
    <row r="57" spans="1:7" ht="18" x14ac:dyDescent="0.25">
      <c r="A57" s="45"/>
      <c r="B57" s="15" t="s">
        <v>65</v>
      </c>
      <c r="C57" s="16" t="s">
        <v>66</v>
      </c>
      <c r="D57" s="16" t="s">
        <v>196</v>
      </c>
    </row>
    <row r="58" spans="1:7" ht="18" x14ac:dyDescent="0.25">
      <c r="A58" s="45"/>
      <c r="B58" s="15" t="s">
        <v>67</v>
      </c>
      <c r="C58" s="16" t="s">
        <v>68</v>
      </c>
      <c r="D58" s="16" t="s">
        <v>196</v>
      </c>
    </row>
    <row r="59" spans="1:7" x14ac:dyDescent="0.25">
      <c r="A59" s="45"/>
      <c r="B59" s="15" t="s">
        <v>13</v>
      </c>
      <c r="C59" s="16" t="s">
        <v>69</v>
      </c>
      <c r="D59" s="16" t="s">
        <v>196</v>
      </c>
    </row>
    <row r="60" spans="1:7" ht="30" customHeight="1" x14ac:dyDescent="0.25">
      <c r="A60" s="45"/>
      <c r="B60" s="15" t="s">
        <v>14</v>
      </c>
      <c r="C60" s="16" t="s">
        <v>70</v>
      </c>
      <c r="D60" s="16" t="s">
        <v>196</v>
      </c>
    </row>
    <row r="61" spans="1:7" ht="30" x14ac:dyDescent="0.25">
      <c r="A61" s="45"/>
      <c r="B61" s="15" t="s">
        <v>75</v>
      </c>
      <c r="C61" s="16" t="s">
        <v>76</v>
      </c>
      <c r="D61" s="16" t="s">
        <v>196</v>
      </c>
    </row>
    <row r="62" spans="1:7" x14ac:dyDescent="0.25">
      <c r="A62" s="45"/>
      <c r="B62" s="15" t="s">
        <v>71</v>
      </c>
      <c r="C62" s="16" t="s">
        <v>74</v>
      </c>
      <c r="D62" s="16" t="s">
        <v>34</v>
      </c>
    </row>
    <row r="63" spans="1:7" ht="30" x14ac:dyDescent="0.25">
      <c r="A63" s="45"/>
      <c r="B63" s="15" t="s">
        <v>15</v>
      </c>
      <c r="C63" s="16" t="s">
        <v>72</v>
      </c>
      <c r="D63" s="16" t="s">
        <v>34</v>
      </c>
    </row>
    <row r="64" spans="1:7" ht="16.5" x14ac:dyDescent="0.25">
      <c r="A64" s="45"/>
      <c r="B64" s="15" t="s">
        <v>16</v>
      </c>
      <c r="C64" s="16" t="s">
        <v>73</v>
      </c>
      <c r="D64" s="16" t="s">
        <v>210</v>
      </c>
    </row>
    <row r="65" spans="1:7" x14ac:dyDescent="0.25">
      <c r="A65" s="45"/>
      <c r="B65" s="15" t="s">
        <v>17</v>
      </c>
      <c r="C65" s="16" t="s">
        <v>77</v>
      </c>
      <c r="D65" s="16" t="s">
        <v>211</v>
      </c>
    </row>
    <row r="66" spans="1:7" x14ac:dyDescent="0.25">
      <c r="A66" s="45"/>
      <c r="B66" s="15" t="s">
        <v>18</v>
      </c>
      <c r="C66" s="16" t="s">
        <v>34</v>
      </c>
      <c r="D66" s="16" t="s">
        <v>34</v>
      </c>
    </row>
    <row r="67" spans="1:7" ht="30" x14ac:dyDescent="0.25">
      <c r="A67" s="45"/>
      <c r="B67" s="15" t="s">
        <v>78</v>
      </c>
      <c r="C67" s="16" t="s">
        <v>79</v>
      </c>
      <c r="D67" s="16" t="s">
        <v>34</v>
      </c>
    </row>
    <row r="68" spans="1:7" ht="18" x14ac:dyDescent="0.25">
      <c r="A68" s="45"/>
      <c r="B68" s="15" t="s">
        <v>80</v>
      </c>
      <c r="C68" s="16" t="s">
        <v>81</v>
      </c>
      <c r="D68" s="16" t="s">
        <v>209</v>
      </c>
      <c r="E68" s="2" t="e">
        <f>E23/E55</f>
        <v>#DIV/0!</v>
      </c>
      <c r="F68" s="2" t="e">
        <f t="shared" ref="F68:G68" si="6">F23/F55</f>
        <v>#DIV/0!</v>
      </c>
      <c r="G68" s="2" t="e">
        <f t="shared" si="6"/>
        <v>#DIV/0!</v>
      </c>
    </row>
    <row r="69" spans="1:7" s="41" customFormat="1" x14ac:dyDescent="0.25"/>
    <row r="70" spans="1:7" x14ac:dyDescent="0.25">
      <c r="A70" s="45" t="s">
        <v>31</v>
      </c>
      <c r="B70" s="15" t="s">
        <v>19</v>
      </c>
      <c r="C70" s="16" t="s">
        <v>34</v>
      </c>
      <c r="D70" s="16" t="s">
        <v>34</v>
      </c>
    </row>
    <row r="71" spans="1:7" ht="18" x14ac:dyDescent="0.25">
      <c r="A71" s="45"/>
      <c r="B71" s="15" t="s">
        <v>106</v>
      </c>
      <c r="C71" s="16" t="s">
        <v>43</v>
      </c>
      <c r="D71" s="16" t="s">
        <v>196</v>
      </c>
    </row>
    <row r="72" spans="1:7" ht="18" x14ac:dyDescent="0.25">
      <c r="A72" s="45"/>
      <c r="B72" s="15" t="s">
        <v>244</v>
      </c>
      <c r="C72" s="16" t="s">
        <v>245</v>
      </c>
      <c r="D72" s="16" t="s">
        <v>34</v>
      </c>
    </row>
    <row r="73" spans="1:7" ht="45" x14ac:dyDescent="0.25">
      <c r="A73" s="45"/>
      <c r="B73" s="15" t="s">
        <v>242</v>
      </c>
      <c r="C73" s="16" t="s">
        <v>243</v>
      </c>
      <c r="D73" s="16" t="s">
        <v>196</v>
      </c>
    </row>
    <row r="74" spans="1:7" ht="18" x14ac:dyDescent="0.25">
      <c r="A74" s="45"/>
      <c r="B74" s="15" t="s">
        <v>248</v>
      </c>
      <c r="C74" s="16" t="s">
        <v>246</v>
      </c>
      <c r="D74" s="16" t="s">
        <v>34</v>
      </c>
    </row>
    <row r="75" spans="1:7" ht="18" x14ac:dyDescent="0.25">
      <c r="A75" s="45"/>
      <c r="B75" s="15" t="s">
        <v>249</v>
      </c>
      <c r="C75" s="16" t="s">
        <v>247</v>
      </c>
      <c r="D75" s="16" t="s">
        <v>34</v>
      </c>
    </row>
    <row r="76" spans="1:7" s="41" customFormat="1" x14ac:dyDescent="0.25"/>
    <row r="77" spans="1:7" ht="18" x14ac:dyDescent="0.25">
      <c r="A77" s="45" t="s">
        <v>32</v>
      </c>
      <c r="B77" s="15" t="s">
        <v>106</v>
      </c>
      <c r="C77" s="16" t="s">
        <v>250</v>
      </c>
      <c r="D77" s="16" t="s">
        <v>196</v>
      </c>
    </row>
    <row r="78" spans="1:7" ht="18" x14ac:dyDescent="0.25">
      <c r="A78" s="45"/>
      <c r="B78" s="15" t="s">
        <v>258</v>
      </c>
      <c r="C78" s="16" t="s">
        <v>251</v>
      </c>
      <c r="D78" s="16" t="s">
        <v>34</v>
      </c>
    </row>
    <row r="79" spans="1:7" ht="30" x14ac:dyDescent="0.25">
      <c r="A79" s="45"/>
      <c r="B79" s="15" t="s">
        <v>259</v>
      </c>
      <c r="C79" s="16" t="s">
        <v>252</v>
      </c>
      <c r="D79" s="16" t="s">
        <v>196</v>
      </c>
    </row>
    <row r="80" spans="1:7" ht="18" x14ac:dyDescent="0.25">
      <c r="A80" s="45"/>
      <c r="B80" s="15" t="s">
        <v>256</v>
      </c>
      <c r="C80" s="16" t="s">
        <v>253</v>
      </c>
      <c r="D80" s="16" t="s">
        <v>34</v>
      </c>
    </row>
    <row r="81" spans="1:7" ht="18" x14ac:dyDescent="0.25">
      <c r="A81" s="45"/>
      <c r="B81" s="15" t="s">
        <v>257</v>
      </c>
      <c r="C81" s="16" t="s">
        <v>254</v>
      </c>
      <c r="D81" s="16" t="s">
        <v>34</v>
      </c>
    </row>
    <row r="82" spans="1:7" ht="18" x14ac:dyDescent="0.25">
      <c r="A82" s="45"/>
      <c r="B82" s="15" t="s">
        <v>216</v>
      </c>
      <c r="C82" s="16" t="s">
        <v>255</v>
      </c>
      <c r="D82" s="16" t="s">
        <v>34</v>
      </c>
    </row>
    <row r="83" spans="1:7" s="41" customFormat="1" x14ac:dyDescent="0.25"/>
    <row r="84" spans="1:7" ht="18" x14ac:dyDescent="0.25">
      <c r="A84" s="45" t="s">
        <v>104</v>
      </c>
      <c r="B84" s="15" t="s">
        <v>93</v>
      </c>
      <c r="C84" s="16" t="s">
        <v>101</v>
      </c>
      <c r="D84" s="16" t="s">
        <v>34</v>
      </c>
    </row>
    <row r="85" spans="1:7" ht="18" x14ac:dyDescent="0.25">
      <c r="A85" s="45"/>
      <c r="B85" s="15" t="s">
        <v>92</v>
      </c>
      <c r="C85" s="16" t="s">
        <v>100</v>
      </c>
      <c r="D85" s="16" t="s">
        <v>34</v>
      </c>
    </row>
    <row r="86" spans="1:7" ht="18" x14ac:dyDescent="0.25">
      <c r="A86" s="45"/>
      <c r="B86" s="15" t="s">
        <v>83</v>
      </c>
      <c r="C86" s="16" t="s">
        <v>91</v>
      </c>
      <c r="D86" s="16" t="s">
        <v>208</v>
      </c>
    </row>
    <row r="87" spans="1:7" ht="18" x14ac:dyDescent="0.25">
      <c r="A87" s="45"/>
      <c r="B87" s="15" t="s">
        <v>213</v>
      </c>
      <c r="C87" s="16" t="s">
        <v>90</v>
      </c>
      <c r="D87" s="16" t="s">
        <v>34</v>
      </c>
      <c r="E87" s="2" t="e">
        <f>E86/E55</f>
        <v>#DIV/0!</v>
      </c>
      <c r="F87" s="2" t="e">
        <f t="shared" ref="F87:G87" si="7">F86/F55</f>
        <v>#DIV/0!</v>
      </c>
      <c r="G87" s="2" t="e">
        <f t="shared" si="7"/>
        <v>#DIV/0!</v>
      </c>
    </row>
    <row r="88" spans="1:7" ht="18" x14ac:dyDescent="0.25">
      <c r="A88" s="45"/>
      <c r="B88" s="15" t="s">
        <v>82</v>
      </c>
      <c r="C88" s="16" t="s">
        <v>89</v>
      </c>
      <c r="D88" s="16" t="s">
        <v>196</v>
      </c>
    </row>
    <row r="89" spans="1:7" ht="18" x14ac:dyDescent="0.25">
      <c r="A89" s="45"/>
      <c r="B89" s="15" t="s">
        <v>214</v>
      </c>
      <c r="C89" s="16" t="s">
        <v>88</v>
      </c>
      <c r="D89" s="16" t="s">
        <v>34</v>
      </c>
      <c r="E89" s="2" t="e">
        <f>E88/E56</f>
        <v>#DIV/0!</v>
      </c>
      <c r="F89" s="2" t="e">
        <f t="shared" ref="F89:G89" si="8">F88/F56</f>
        <v>#DIV/0!</v>
      </c>
      <c r="G89" s="2" t="e">
        <f t="shared" si="8"/>
        <v>#DIV/0!</v>
      </c>
    </row>
    <row r="90" spans="1:7" ht="18" x14ac:dyDescent="0.25">
      <c r="A90" s="45"/>
      <c r="B90" s="15" t="s">
        <v>65</v>
      </c>
      <c r="C90" s="16" t="s">
        <v>87</v>
      </c>
      <c r="D90" s="16" t="s">
        <v>196</v>
      </c>
    </row>
    <row r="91" spans="1:7" ht="18" x14ac:dyDescent="0.25">
      <c r="A91" s="45"/>
      <c r="B91" s="15" t="s">
        <v>67</v>
      </c>
      <c r="C91" s="16" t="s">
        <v>86</v>
      </c>
      <c r="D91" s="16" t="s">
        <v>196</v>
      </c>
    </row>
    <row r="92" spans="1:7" ht="18" x14ac:dyDescent="0.25">
      <c r="A92" s="45"/>
      <c r="B92" s="15" t="s">
        <v>13</v>
      </c>
      <c r="C92" s="16" t="s">
        <v>85</v>
      </c>
      <c r="D92" s="16" t="s">
        <v>196</v>
      </c>
    </row>
    <row r="93" spans="1:7" ht="30" x14ac:dyDescent="0.25">
      <c r="A93" s="45"/>
      <c r="B93" s="15" t="s">
        <v>14</v>
      </c>
      <c r="C93" s="16" t="s">
        <v>94</v>
      </c>
      <c r="D93" s="16" t="s">
        <v>196</v>
      </c>
    </row>
    <row r="94" spans="1:7" ht="30" x14ac:dyDescent="0.25">
      <c r="A94" s="45"/>
      <c r="B94" s="15" t="s">
        <v>75</v>
      </c>
      <c r="C94" s="16" t="s">
        <v>117</v>
      </c>
      <c r="D94" s="16" t="s">
        <v>196</v>
      </c>
    </row>
    <row r="95" spans="1:7" ht="18" x14ac:dyDescent="0.25">
      <c r="A95" s="45"/>
      <c r="B95" s="15" t="s">
        <v>71</v>
      </c>
      <c r="C95" s="16" t="s">
        <v>95</v>
      </c>
      <c r="D95" s="16" t="s">
        <v>34</v>
      </c>
    </row>
    <row r="96" spans="1:7" ht="30" x14ac:dyDescent="0.25">
      <c r="A96" s="45"/>
      <c r="B96" s="15" t="s">
        <v>15</v>
      </c>
      <c r="C96" s="16" t="s">
        <v>96</v>
      </c>
      <c r="D96" s="16" t="s">
        <v>34</v>
      </c>
    </row>
    <row r="97" spans="1:7" ht="18" x14ac:dyDescent="0.25">
      <c r="A97" s="45"/>
      <c r="B97" s="15" t="s">
        <v>16</v>
      </c>
      <c r="C97" s="16" t="s">
        <v>97</v>
      </c>
      <c r="D97" s="16" t="s">
        <v>212</v>
      </c>
    </row>
    <row r="98" spans="1:7" ht="18" x14ac:dyDescent="0.25">
      <c r="A98" s="45"/>
      <c r="B98" s="15" t="s">
        <v>17</v>
      </c>
      <c r="C98" s="16" t="s">
        <v>98</v>
      </c>
      <c r="D98" s="16" t="s">
        <v>212</v>
      </c>
    </row>
    <row r="99" spans="1:7" x14ac:dyDescent="0.25">
      <c r="A99" s="45"/>
      <c r="B99" s="15" t="s">
        <v>18</v>
      </c>
      <c r="C99" s="16" t="s">
        <v>34</v>
      </c>
      <c r="D99" s="16" t="s">
        <v>34</v>
      </c>
    </row>
    <row r="100" spans="1:7" ht="30" x14ac:dyDescent="0.25">
      <c r="A100" s="45"/>
      <c r="B100" s="15" t="s">
        <v>78</v>
      </c>
      <c r="C100" s="16" t="s">
        <v>99</v>
      </c>
      <c r="D100" s="16" t="s">
        <v>34</v>
      </c>
    </row>
    <row r="101" spans="1:7" ht="18" x14ac:dyDescent="0.25">
      <c r="A101" s="45"/>
      <c r="B101" s="15" t="s">
        <v>102</v>
      </c>
      <c r="C101" s="16" t="s">
        <v>103</v>
      </c>
      <c r="D101" s="16" t="s">
        <v>209</v>
      </c>
      <c r="E101" s="2" t="e">
        <f>E86*E85/(E55*E60)</f>
        <v>#DIV/0!</v>
      </c>
      <c r="F101" s="2" t="e">
        <f t="shared" ref="F101:G101" si="9">F86*F85/(F55*F60)</f>
        <v>#DIV/0!</v>
      </c>
      <c r="G101" s="2" t="e">
        <f t="shared" si="9"/>
        <v>#DIV/0!</v>
      </c>
    </row>
    <row r="102" spans="1:7" s="44" customFormat="1" x14ac:dyDescent="0.25"/>
    <row r="103" spans="1:7" ht="18" x14ac:dyDescent="0.25">
      <c r="A103" s="45" t="s">
        <v>105</v>
      </c>
      <c r="B103" s="15" t="s">
        <v>106</v>
      </c>
      <c r="C103" s="16" t="s">
        <v>108</v>
      </c>
      <c r="D103" s="16" t="s">
        <v>196</v>
      </c>
    </row>
    <row r="104" spans="1:7" ht="18" x14ac:dyDescent="0.25">
      <c r="A104" s="45"/>
      <c r="B104" s="15" t="s">
        <v>217</v>
      </c>
      <c r="C104" s="16" t="s">
        <v>109</v>
      </c>
      <c r="D104" s="16" t="s">
        <v>34</v>
      </c>
      <c r="E104" s="2" t="e">
        <f>E103/E88</f>
        <v>#DIV/0!</v>
      </c>
      <c r="F104" s="2" t="e">
        <f t="shared" ref="F104:G104" si="10">F103/F88</f>
        <v>#DIV/0!</v>
      </c>
      <c r="G104" s="2" t="e">
        <f t="shared" si="10"/>
        <v>#DIV/0!</v>
      </c>
    </row>
    <row r="105" spans="1:7" ht="18" x14ac:dyDescent="0.25">
      <c r="A105" s="45"/>
      <c r="B105" s="15" t="s">
        <v>107</v>
      </c>
      <c r="C105" s="16" t="s">
        <v>110</v>
      </c>
      <c r="D105" s="16" t="s">
        <v>34</v>
      </c>
    </row>
    <row r="106" spans="1:7" s="41" customFormat="1" x14ac:dyDescent="0.25"/>
    <row r="107" spans="1:7" ht="15" customHeight="1" x14ac:dyDescent="0.25">
      <c r="A107" s="45" t="s">
        <v>111</v>
      </c>
      <c r="B107" s="15" t="s">
        <v>11</v>
      </c>
      <c r="C107" s="16" t="s">
        <v>118</v>
      </c>
      <c r="D107" s="16" t="s">
        <v>196</v>
      </c>
    </row>
    <row r="108" spans="1:7" ht="18" x14ac:dyDescent="0.25">
      <c r="A108" s="45"/>
      <c r="B108" s="15" t="s">
        <v>12</v>
      </c>
      <c r="C108" s="16" t="s">
        <v>119</v>
      </c>
      <c r="D108" s="16" t="s">
        <v>196</v>
      </c>
    </row>
    <row r="109" spans="1:7" ht="18" x14ac:dyDescent="0.25">
      <c r="A109" s="45"/>
      <c r="B109" s="15" t="s">
        <v>83</v>
      </c>
      <c r="C109" s="16" t="s">
        <v>120</v>
      </c>
      <c r="D109" s="16" t="s">
        <v>208</v>
      </c>
    </row>
    <row r="110" spans="1:7" ht="18" x14ac:dyDescent="0.25">
      <c r="A110" s="45"/>
      <c r="B110" s="15" t="s">
        <v>218</v>
      </c>
      <c r="C110" s="16" t="s">
        <v>121</v>
      </c>
      <c r="D110" s="16" t="s">
        <v>34</v>
      </c>
      <c r="E110" s="2" t="e">
        <f>E109/E55</f>
        <v>#DIV/0!</v>
      </c>
      <c r="F110" s="2" t="e">
        <f t="shared" ref="F110:G110" si="11">F109/F55</f>
        <v>#DIV/0!</v>
      </c>
      <c r="G110" s="2" t="e">
        <f t="shared" si="11"/>
        <v>#DIV/0!</v>
      </c>
    </row>
    <row r="111" spans="1:7" ht="18" x14ac:dyDescent="0.25">
      <c r="A111" s="45"/>
      <c r="B111" s="15" t="s">
        <v>82</v>
      </c>
      <c r="C111" s="16" t="s">
        <v>122</v>
      </c>
      <c r="D111" s="16" t="s">
        <v>196</v>
      </c>
    </row>
    <row r="112" spans="1:7" ht="18" x14ac:dyDescent="0.25">
      <c r="A112" s="45"/>
      <c r="B112" s="15" t="s">
        <v>219</v>
      </c>
      <c r="C112" s="16" t="s">
        <v>123</v>
      </c>
      <c r="D112" s="16" t="s">
        <v>34</v>
      </c>
      <c r="E112" s="2" t="e">
        <f>E111/E56</f>
        <v>#DIV/0!</v>
      </c>
      <c r="F112" s="2" t="e">
        <f t="shared" ref="F112:G112" si="12">F111/F56</f>
        <v>#DIV/0!</v>
      </c>
      <c r="G112" s="2" t="e">
        <f t="shared" si="12"/>
        <v>#DIV/0!</v>
      </c>
    </row>
    <row r="113" spans="1:7" ht="18" x14ac:dyDescent="0.25">
      <c r="A113" s="45"/>
      <c r="B113" s="15" t="s">
        <v>65</v>
      </c>
      <c r="C113" s="16" t="s">
        <v>124</v>
      </c>
      <c r="D113" s="16" t="s">
        <v>196</v>
      </c>
    </row>
    <row r="114" spans="1:7" ht="18" x14ac:dyDescent="0.25">
      <c r="A114" s="45"/>
      <c r="B114" s="15" t="s">
        <v>67</v>
      </c>
      <c r="C114" s="16" t="s">
        <v>125</v>
      </c>
      <c r="D114" s="16" t="s">
        <v>196</v>
      </c>
    </row>
    <row r="115" spans="1:7" ht="18" x14ac:dyDescent="0.25">
      <c r="A115" s="45"/>
      <c r="B115" s="15" t="s">
        <v>13</v>
      </c>
      <c r="C115" s="16" t="s">
        <v>126</v>
      </c>
      <c r="D115" s="16" t="s">
        <v>196</v>
      </c>
    </row>
    <row r="116" spans="1:7" ht="30" x14ac:dyDescent="0.25">
      <c r="A116" s="45"/>
      <c r="B116" s="15" t="s">
        <v>14</v>
      </c>
      <c r="C116" s="16" t="s">
        <v>127</v>
      </c>
      <c r="D116" s="16" t="s">
        <v>196</v>
      </c>
    </row>
    <row r="117" spans="1:7" ht="30" x14ac:dyDescent="0.25">
      <c r="A117" s="45"/>
      <c r="B117" s="15" t="s">
        <v>75</v>
      </c>
      <c r="C117" s="16" t="s">
        <v>128</v>
      </c>
      <c r="D117" s="16" t="s">
        <v>196</v>
      </c>
    </row>
    <row r="118" spans="1:7" ht="18" x14ac:dyDescent="0.25">
      <c r="A118" s="45"/>
      <c r="B118" s="15" t="s">
        <v>71</v>
      </c>
      <c r="C118" s="16" t="s">
        <v>134</v>
      </c>
      <c r="D118" s="16" t="s">
        <v>34</v>
      </c>
    </row>
    <row r="119" spans="1:7" ht="30" x14ac:dyDescent="0.25">
      <c r="A119" s="45"/>
      <c r="B119" s="15" t="s">
        <v>15</v>
      </c>
      <c r="C119" s="16" t="s">
        <v>133</v>
      </c>
      <c r="D119" s="16" t="s">
        <v>34</v>
      </c>
    </row>
    <row r="120" spans="1:7" ht="18" x14ac:dyDescent="0.25">
      <c r="A120" s="45"/>
      <c r="B120" s="15" t="s">
        <v>16</v>
      </c>
      <c r="C120" s="16" t="s">
        <v>132</v>
      </c>
      <c r="D120" s="16" t="s">
        <v>212</v>
      </c>
    </row>
    <row r="121" spans="1:7" ht="18" x14ac:dyDescent="0.25">
      <c r="A121" s="45"/>
      <c r="B121" s="15" t="s">
        <v>17</v>
      </c>
      <c r="C121" s="16" t="s">
        <v>131</v>
      </c>
      <c r="D121" s="16" t="s">
        <v>212</v>
      </c>
    </row>
    <row r="122" spans="1:7" x14ac:dyDescent="0.25">
      <c r="A122" s="45"/>
      <c r="B122" s="15" t="s">
        <v>18</v>
      </c>
      <c r="C122" s="16" t="s">
        <v>34</v>
      </c>
      <c r="D122" s="16" t="s">
        <v>34</v>
      </c>
    </row>
    <row r="123" spans="1:7" ht="30" x14ac:dyDescent="0.25">
      <c r="A123" s="45"/>
      <c r="B123" s="15" t="s">
        <v>78</v>
      </c>
      <c r="C123" s="16" t="s">
        <v>130</v>
      </c>
      <c r="D123" s="16" t="s">
        <v>34</v>
      </c>
    </row>
    <row r="124" spans="1:7" ht="18" x14ac:dyDescent="0.25">
      <c r="A124" s="45"/>
      <c r="B124" s="15" t="s">
        <v>102</v>
      </c>
      <c r="C124" s="16" t="s">
        <v>129</v>
      </c>
      <c r="D124" s="16" t="s">
        <v>209</v>
      </c>
      <c r="E124" s="2" t="e">
        <f>E109*E108/(E55*E56)</f>
        <v>#DIV/0!</v>
      </c>
      <c r="F124" s="2" t="e">
        <f t="shared" ref="F124:G124" si="13">F109*F108/(F55*F56)</f>
        <v>#DIV/0!</v>
      </c>
      <c r="G124" s="2" t="e">
        <f t="shared" si="13"/>
        <v>#DIV/0!</v>
      </c>
    </row>
    <row r="125" spans="1:7" s="44" customFormat="1" x14ac:dyDescent="0.25"/>
    <row r="126" spans="1:7" ht="18" x14ac:dyDescent="0.25">
      <c r="A126" s="45" t="s">
        <v>112</v>
      </c>
      <c r="B126" s="15" t="s">
        <v>106</v>
      </c>
      <c r="C126" s="16" t="s">
        <v>114</v>
      </c>
      <c r="D126" s="16" t="s">
        <v>196</v>
      </c>
    </row>
    <row r="127" spans="1:7" ht="18" x14ac:dyDescent="0.25">
      <c r="A127" s="45"/>
      <c r="B127" s="15" t="s">
        <v>224</v>
      </c>
      <c r="C127" s="16" t="s">
        <v>115</v>
      </c>
      <c r="D127" s="16" t="s">
        <v>34</v>
      </c>
      <c r="E127" s="2" t="e">
        <f>E126/E111</f>
        <v>#DIV/0!</v>
      </c>
      <c r="F127" s="2" t="e">
        <f t="shared" ref="F127:G127" si="14">F126/F111</f>
        <v>#DIV/0!</v>
      </c>
      <c r="G127" s="2" t="e">
        <f t="shared" si="14"/>
        <v>#DIV/0!</v>
      </c>
    </row>
    <row r="128" spans="1:7" ht="18" x14ac:dyDescent="0.25">
      <c r="A128" s="45"/>
      <c r="B128" s="15" t="s">
        <v>113</v>
      </c>
      <c r="C128" s="16" t="s">
        <v>116</v>
      </c>
      <c r="D128" s="16" t="s">
        <v>34</v>
      </c>
    </row>
    <row r="129" spans="1:7" s="41" customFormat="1" x14ac:dyDescent="0.25"/>
    <row r="130" spans="1:7" x14ac:dyDescent="0.25">
      <c r="A130" s="45" t="s">
        <v>33</v>
      </c>
      <c r="B130" s="15" t="s">
        <v>19</v>
      </c>
      <c r="C130" s="16" t="s">
        <v>34</v>
      </c>
      <c r="D130" s="16" t="s">
        <v>34</v>
      </c>
    </row>
    <row r="131" spans="1:7" x14ac:dyDescent="0.25">
      <c r="A131" s="45"/>
      <c r="B131" s="15" t="s">
        <v>136</v>
      </c>
      <c r="C131" s="16" t="s">
        <v>137</v>
      </c>
      <c r="D131" s="16" t="s">
        <v>196</v>
      </c>
    </row>
    <row r="132" spans="1:7" x14ac:dyDescent="0.25">
      <c r="A132" s="45"/>
      <c r="B132" s="15" t="s">
        <v>135</v>
      </c>
      <c r="C132" s="16" t="s">
        <v>138</v>
      </c>
      <c r="D132" s="16" t="s">
        <v>196</v>
      </c>
    </row>
    <row r="133" spans="1:7" x14ac:dyDescent="0.25">
      <c r="A133" s="45"/>
      <c r="B133" s="15" t="s">
        <v>142</v>
      </c>
      <c r="C133" s="16" t="s">
        <v>139</v>
      </c>
      <c r="D133" s="16" t="s">
        <v>34</v>
      </c>
      <c r="E133" s="2" t="e">
        <f>E131/E132</f>
        <v>#DIV/0!</v>
      </c>
      <c r="F133" s="2" t="e">
        <f t="shared" ref="F133:G133" si="15">F131/F132</f>
        <v>#DIV/0!</v>
      </c>
      <c r="G133" s="2" t="e">
        <f t="shared" si="15"/>
        <v>#DIV/0!</v>
      </c>
    </row>
    <row r="134" spans="1:7" x14ac:dyDescent="0.25">
      <c r="A134" s="45"/>
      <c r="B134" s="15" t="s">
        <v>141</v>
      </c>
      <c r="C134" s="16" t="s">
        <v>140</v>
      </c>
      <c r="D134" s="16" t="s">
        <v>34</v>
      </c>
      <c r="E134" s="2" t="e">
        <f>E131/E56</f>
        <v>#DIV/0!</v>
      </c>
      <c r="F134" s="2" t="e">
        <f t="shared" ref="F134:G134" si="16">F131/F56</f>
        <v>#DIV/0!</v>
      </c>
      <c r="G134" s="2" t="e">
        <f t="shared" si="16"/>
        <v>#DIV/0!</v>
      </c>
    </row>
    <row r="135" spans="1:7" ht="18" x14ac:dyDescent="0.25">
      <c r="A135" s="45"/>
      <c r="B135" s="15" t="s">
        <v>220</v>
      </c>
      <c r="C135" s="16" t="s">
        <v>143</v>
      </c>
      <c r="D135" s="16" t="s">
        <v>34</v>
      </c>
      <c r="E135" s="2" t="e">
        <f>E132/E44</f>
        <v>#DIV/0!</v>
      </c>
      <c r="F135" s="2" t="e">
        <f t="shared" ref="F135:G135" si="17">F132/F44</f>
        <v>#DIV/0!</v>
      </c>
      <c r="G135" s="2" t="e">
        <f t="shared" si="17"/>
        <v>#DIV/0!</v>
      </c>
    </row>
    <row r="136" spans="1:7" ht="18" x14ac:dyDescent="0.25">
      <c r="A136" s="45"/>
      <c r="B136" s="15" t="s">
        <v>145</v>
      </c>
      <c r="C136" s="16" t="s">
        <v>144</v>
      </c>
      <c r="D136" s="16" t="s">
        <v>34</v>
      </c>
    </row>
    <row r="137" spans="1:7" ht="18" x14ac:dyDescent="0.25">
      <c r="A137" s="45"/>
      <c r="B137" s="15" t="s">
        <v>146</v>
      </c>
      <c r="C137" s="16" t="s">
        <v>147</v>
      </c>
      <c r="D137" s="16" t="s">
        <v>196</v>
      </c>
    </row>
    <row r="138" spans="1:7" ht="18" x14ac:dyDescent="0.25">
      <c r="A138" s="45"/>
      <c r="B138" s="15" t="s">
        <v>148</v>
      </c>
      <c r="C138" s="16" t="s">
        <v>149</v>
      </c>
      <c r="D138" s="16" t="s">
        <v>196</v>
      </c>
    </row>
    <row r="139" spans="1:7" ht="18" x14ac:dyDescent="0.25">
      <c r="A139" s="45"/>
      <c r="B139" s="15" t="s">
        <v>260</v>
      </c>
      <c r="C139" s="16" t="s">
        <v>261</v>
      </c>
      <c r="D139" s="16" t="s">
        <v>262</v>
      </c>
    </row>
    <row r="140" spans="1:7" s="41" customFormat="1" x14ac:dyDescent="0.25"/>
    <row r="141" spans="1:7" ht="18" x14ac:dyDescent="0.25">
      <c r="A141" s="45" t="s">
        <v>25</v>
      </c>
      <c r="B141" s="15" t="s">
        <v>151</v>
      </c>
      <c r="C141" s="16" t="s">
        <v>150</v>
      </c>
      <c r="D141" s="16" t="s">
        <v>223</v>
      </c>
      <c r="E141" s="2">
        <f>522/3.6</f>
        <v>145</v>
      </c>
    </row>
    <row r="142" spans="1:7" ht="30" x14ac:dyDescent="0.25">
      <c r="A142" s="45"/>
      <c r="B142" s="15" t="s">
        <v>155</v>
      </c>
      <c r="C142" s="16" t="s">
        <v>154</v>
      </c>
      <c r="D142" s="16" t="s">
        <v>223</v>
      </c>
      <c r="E142" s="2">
        <f>426/3.6</f>
        <v>118.33333333333333</v>
      </c>
    </row>
    <row r="143" spans="1:7" ht="18" x14ac:dyDescent="0.25">
      <c r="A143" s="45"/>
      <c r="B143" s="15" t="s">
        <v>152</v>
      </c>
      <c r="C143" s="16" t="s">
        <v>153</v>
      </c>
      <c r="D143" s="16" t="s">
        <v>223</v>
      </c>
    </row>
    <row r="144" spans="1:7" ht="18" x14ac:dyDescent="0.25">
      <c r="A144" s="45"/>
      <c r="B144" s="15" t="s">
        <v>20</v>
      </c>
      <c r="C144" s="16" t="s">
        <v>156</v>
      </c>
      <c r="D144" s="16" t="s">
        <v>223</v>
      </c>
    </row>
    <row r="145" spans="1:7" ht="18" x14ac:dyDescent="0.25">
      <c r="A145" s="45"/>
      <c r="B145" s="15" t="s">
        <v>21</v>
      </c>
      <c r="C145" s="16" t="s">
        <v>157</v>
      </c>
      <c r="D145" s="16" t="s">
        <v>223</v>
      </c>
    </row>
    <row r="146" spans="1:7" ht="18" x14ac:dyDescent="0.25">
      <c r="A146" s="45"/>
      <c r="B146" s="15" t="s">
        <v>158</v>
      </c>
      <c r="C146" s="16" t="s">
        <v>159</v>
      </c>
      <c r="D146" s="16" t="s">
        <v>223</v>
      </c>
      <c r="E146" s="2">
        <f>488/60</f>
        <v>8.1333333333333329</v>
      </c>
    </row>
    <row r="147" spans="1:7" x14ac:dyDescent="0.25">
      <c r="A147" s="45"/>
      <c r="B147" s="15" t="s">
        <v>162</v>
      </c>
      <c r="C147" s="16" t="s">
        <v>160</v>
      </c>
      <c r="D147" s="16" t="s">
        <v>222</v>
      </c>
      <c r="E147" s="2">
        <v>3815</v>
      </c>
    </row>
    <row r="148" spans="1:7" x14ac:dyDescent="0.25">
      <c r="A148" s="45"/>
      <c r="B148" s="15" t="s">
        <v>163</v>
      </c>
      <c r="C148" s="16" t="s">
        <v>161</v>
      </c>
      <c r="D148" s="16" t="s">
        <v>221</v>
      </c>
    </row>
    <row r="149" spans="1:7" x14ac:dyDescent="0.25">
      <c r="A149" s="45"/>
      <c r="B149" s="15" t="s">
        <v>22</v>
      </c>
      <c r="C149" s="16" t="s">
        <v>34</v>
      </c>
      <c r="D149" s="16" t="s">
        <v>34</v>
      </c>
      <c r="E149" s="2" t="s">
        <v>370</v>
      </c>
    </row>
    <row r="150" spans="1:7" ht="18" x14ac:dyDescent="0.25">
      <c r="A150" s="45"/>
      <c r="B150" s="15" t="s">
        <v>23</v>
      </c>
      <c r="C150" s="16" t="s">
        <v>176</v>
      </c>
      <c r="D150" s="16" t="s">
        <v>196</v>
      </c>
      <c r="E150" s="2">
        <v>735</v>
      </c>
    </row>
    <row r="151" spans="1:7" ht="18" x14ac:dyDescent="0.25">
      <c r="A151" s="45"/>
      <c r="B151" s="15" t="s">
        <v>24</v>
      </c>
      <c r="C151" s="16" t="s">
        <v>175</v>
      </c>
      <c r="D151" s="16" t="s">
        <v>196</v>
      </c>
      <c r="E151" s="2">
        <v>561</v>
      </c>
    </row>
    <row r="152" spans="1:7" s="48" customFormat="1" x14ac:dyDescent="0.25"/>
    <row r="153" spans="1:7" x14ac:dyDescent="0.25">
      <c r="C153" s="1"/>
      <c r="D153" s="1"/>
      <c r="E153" s="1"/>
      <c r="F153" s="29"/>
      <c r="G153" s="8"/>
    </row>
    <row r="154" spans="1:7" x14ac:dyDescent="0.25">
      <c r="C154" s="1"/>
      <c r="D154" s="1"/>
      <c r="E154" s="1"/>
      <c r="F154" s="29"/>
      <c r="G154" s="8"/>
    </row>
    <row r="155" spans="1:7" x14ac:dyDescent="0.25">
      <c r="C155" s="1"/>
      <c r="D155" s="1"/>
      <c r="E155" s="1"/>
      <c r="F155" s="29"/>
      <c r="G155" s="8"/>
    </row>
    <row r="156" spans="1:7" x14ac:dyDescent="0.25">
      <c r="C156" s="1"/>
      <c r="D156" s="1"/>
      <c r="E156" s="1"/>
      <c r="F156" s="29"/>
      <c r="G156" s="8"/>
    </row>
    <row r="157" spans="1:7" x14ac:dyDescent="0.25">
      <c r="C157" s="1"/>
      <c r="D157" s="1"/>
      <c r="E157" s="1"/>
      <c r="F157" s="29"/>
      <c r="G157" s="8"/>
    </row>
    <row r="158" spans="1:7" x14ac:dyDescent="0.25">
      <c r="C158" s="1"/>
      <c r="D158" s="1"/>
      <c r="E158" s="1"/>
      <c r="F158" s="29"/>
      <c r="G158" s="8"/>
    </row>
    <row r="159" spans="1:7" x14ac:dyDescent="0.25">
      <c r="C159" s="1"/>
      <c r="D159" s="1"/>
      <c r="E159" s="1"/>
      <c r="F159" s="29"/>
      <c r="G159" s="8"/>
    </row>
    <row r="160" spans="1:7" x14ac:dyDescent="0.25">
      <c r="C160" s="1"/>
      <c r="D160" s="1"/>
      <c r="E160" s="1"/>
      <c r="F160" s="29"/>
      <c r="G160" s="8"/>
    </row>
    <row r="161" spans="2:7" x14ac:dyDescent="0.25">
      <c r="C161" s="1"/>
      <c r="D161" s="1"/>
      <c r="E161" s="1"/>
      <c r="F161" s="29"/>
      <c r="G161" s="8"/>
    </row>
    <row r="162" spans="2:7" x14ac:dyDescent="0.25">
      <c r="C162" s="1"/>
      <c r="D162" s="1"/>
      <c r="E162" s="1"/>
      <c r="F162" s="29"/>
      <c r="G162" s="8"/>
    </row>
    <row r="163" spans="2:7" x14ac:dyDescent="0.25">
      <c r="C163" s="1"/>
      <c r="D163" s="1"/>
      <c r="E163" s="1"/>
      <c r="F163" s="29"/>
      <c r="G163" s="8"/>
    </row>
    <row r="164" spans="2:7" x14ac:dyDescent="0.25">
      <c r="C164" s="1"/>
      <c r="D164" s="1"/>
      <c r="E164" s="1"/>
      <c r="F164" s="29"/>
      <c r="G164" s="8"/>
    </row>
    <row r="165" spans="2:7" x14ac:dyDescent="0.25">
      <c r="C165" s="1"/>
      <c r="D165" s="1"/>
      <c r="E165" s="1"/>
      <c r="F165" s="29"/>
      <c r="G165" s="8"/>
    </row>
    <row r="166" spans="2:7" x14ac:dyDescent="0.25">
      <c r="C166" s="1"/>
      <c r="D166" s="1"/>
      <c r="E166" s="1"/>
      <c r="F166" s="29"/>
      <c r="G166" s="8"/>
    </row>
    <row r="167" spans="2:7" x14ac:dyDescent="0.25">
      <c r="C167" s="1"/>
      <c r="D167" s="1"/>
      <c r="E167" s="1"/>
      <c r="F167" s="29"/>
      <c r="G167" s="8"/>
    </row>
    <row r="168" spans="2:7" x14ac:dyDescent="0.25">
      <c r="C168" s="1"/>
      <c r="D168" s="1"/>
      <c r="E168" s="1"/>
      <c r="F168" s="29"/>
      <c r="G168" s="8"/>
    </row>
    <row r="169" spans="2:7" x14ac:dyDescent="0.25">
      <c r="B169" s="8"/>
      <c r="C169" s="8"/>
      <c r="D169" s="8"/>
      <c r="E169" s="8"/>
      <c r="F169" s="29"/>
      <c r="G169" s="8"/>
    </row>
    <row r="170" spans="2:7" x14ac:dyDescent="0.25">
      <c r="B170" s="8"/>
      <c r="C170" s="8"/>
      <c r="D170" s="8"/>
      <c r="E170" s="8"/>
      <c r="F170" s="29"/>
      <c r="G170" s="8"/>
    </row>
    <row r="171" spans="2:7" x14ac:dyDescent="0.25">
      <c r="B171" s="8"/>
      <c r="C171" s="8"/>
      <c r="D171" s="8"/>
      <c r="E171" s="8"/>
      <c r="F171" s="29"/>
      <c r="G171" s="8"/>
    </row>
    <row r="172" spans="2:7" x14ac:dyDescent="0.25">
      <c r="B172" s="8"/>
      <c r="C172" s="8"/>
      <c r="D172" s="8"/>
      <c r="E172" s="8"/>
      <c r="F172" s="29"/>
      <c r="G172" s="8"/>
    </row>
    <row r="173" spans="2:7" x14ac:dyDescent="0.25">
      <c r="B173" s="8"/>
      <c r="C173" s="8"/>
      <c r="D173" s="8"/>
      <c r="E173" s="8"/>
      <c r="F173" s="29"/>
      <c r="G173" s="8"/>
    </row>
    <row r="174" spans="2:7" x14ac:dyDescent="0.25">
      <c r="B174" s="8"/>
      <c r="C174" s="8"/>
      <c r="D174" s="8"/>
      <c r="E174" s="8"/>
      <c r="F174" s="29"/>
      <c r="G174" s="8"/>
    </row>
    <row r="175" spans="2:7" x14ac:dyDescent="0.25">
      <c r="B175" s="8"/>
      <c r="C175" s="8"/>
      <c r="D175" s="8"/>
      <c r="E175" s="8"/>
      <c r="F175" s="29"/>
      <c r="G175" s="8"/>
    </row>
    <row r="214" spans="2:2" x14ac:dyDescent="0.25">
      <c r="B214" s="1" t="s">
        <v>368</v>
      </c>
    </row>
    <row r="254" spans="3:3" x14ac:dyDescent="0.25">
      <c r="C254" s="2" t="s">
        <v>369</v>
      </c>
    </row>
  </sheetData>
  <mergeCells count="29">
    <mergeCell ref="A152:XFD152"/>
    <mergeCell ref="A126:A128"/>
    <mergeCell ref="A129:XFD129"/>
    <mergeCell ref="A130:A139"/>
    <mergeCell ref="A140:XFD140"/>
    <mergeCell ref="A141:A151"/>
    <mergeCell ref="A102:XFD102"/>
    <mergeCell ref="A103:A105"/>
    <mergeCell ref="A106:XFD106"/>
    <mergeCell ref="A107:A124"/>
    <mergeCell ref="A125:XFD125"/>
    <mergeCell ref="A84:A101"/>
    <mergeCell ref="A33:XFD33"/>
    <mergeCell ref="A34:A42"/>
    <mergeCell ref="A43:XFD43"/>
    <mergeCell ref="A44:A50"/>
    <mergeCell ref="A52:XFD52"/>
    <mergeCell ref="A53:A68"/>
    <mergeCell ref="A69:XFD69"/>
    <mergeCell ref="A70:A75"/>
    <mergeCell ref="A76:XFD76"/>
    <mergeCell ref="A77:A82"/>
    <mergeCell ref="A83:XFD83"/>
    <mergeCell ref="A23:A32"/>
    <mergeCell ref="A2:XFD2"/>
    <mergeCell ref="A3:A9"/>
    <mergeCell ref="A10:XFD10"/>
    <mergeCell ref="A11:A21"/>
    <mergeCell ref="A22:XFD22"/>
  </mergeCells>
  <pageMargins left="0.7" right="0.7" top="0.75" bottom="0.75" header="0.3" footer="0.3"/>
  <pageSetup paperSize="9" scale="96" fitToHeight="0" orientation="landscape" horizontalDpi="1200" verticalDpi="1200"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workbookViewId="0">
      <selection activeCell="F7" sqref="F7"/>
    </sheetView>
  </sheetViews>
  <sheetFormatPr defaultColWidth="9.140625" defaultRowHeight="15" x14ac:dyDescent="0.25"/>
  <cols>
    <col min="1" max="1" width="19.140625" customWidth="1"/>
    <col min="2" max="2" width="12" customWidth="1"/>
    <col min="3" max="3" width="12.7109375" customWidth="1"/>
  </cols>
  <sheetData>
    <row r="1" spans="1:3" ht="17.25" x14ac:dyDescent="0.25">
      <c r="A1" s="25" t="s">
        <v>346</v>
      </c>
      <c r="B1" s="26" t="s">
        <v>344</v>
      </c>
      <c r="C1" s="10">
        <v>9.8066499999999994</v>
      </c>
    </row>
    <row r="2" spans="1:3" ht="17.25" x14ac:dyDescent="0.25">
      <c r="A2" s="25" t="s">
        <v>345</v>
      </c>
      <c r="B2" s="26" t="s">
        <v>347</v>
      </c>
      <c r="C2" s="10">
        <v>32.173999999999999</v>
      </c>
    </row>
    <row r="3" spans="1:3" x14ac:dyDescent="0.25">
      <c r="A3" s="25" t="s">
        <v>356</v>
      </c>
      <c r="B3" s="26" t="s">
        <v>197</v>
      </c>
      <c r="C3" s="10">
        <f>CONVERT(C4,"lbm","kg")</f>
        <v>90.718474000000001</v>
      </c>
    </row>
    <row r="4" spans="1:3" x14ac:dyDescent="0.25">
      <c r="A4" s="25" t="s">
        <v>351</v>
      </c>
      <c r="B4" s="26" t="s">
        <v>348</v>
      </c>
      <c r="C4" s="10">
        <v>200</v>
      </c>
    </row>
    <row r="5" spans="1:3" x14ac:dyDescent="0.25">
      <c r="A5" s="25" t="s">
        <v>357</v>
      </c>
      <c r="B5" s="26" t="s">
        <v>197</v>
      </c>
      <c r="C5" s="10">
        <f>CONVERT(C6,"lbm","kg")</f>
        <v>79.378664749999999</v>
      </c>
    </row>
    <row r="6" spans="1:3" x14ac:dyDescent="0.25">
      <c r="A6" s="25" t="s">
        <v>352</v>
      </c>
      <c r="B6" s="26" t="s">
        <v>348</v>
      </c>
      <c r="C6" s="10">
        <v>175</v>
      </c>
    </row>
    <row r="7" spans="1:3" x14ac:dyDescent="0.25">
      <c r="A7" s="25" t="s">
        <v>358</v>
      </c>
      <c r="B7" s="26" t="s">
        <v>197</v>
      </c>
      <c r="C7" s="10">
        <f>CONVERT(C8,"lbm","kg")</f>
        <v>18.143694800000002</v>
      </c>
    </row>
    <row r="8" spans="1:3" x14ac:dyDescent="0.25">
      <c r="A8" s="25" t="s">
        <v>353</v>
      </c>
      <c r="B8" s="26" t="s">
        <v>348</v>
      </c>
      <c r="C8" s="10">
        <v>40</v>
      </c>
    </row>
    <row r="9" spans="1:3" x14ac:dyDescent="0.25">
      <c r="A9" s="25" t="s">
        <v>355</v>
      </c>
      <c r="B9" s="26" t="s">
        <v>197</v>
      </c>
      <c r="C9" s="10">
        <f>CONVERT(C10,"lbm","kg")</f>
        <v>13.607771100000001</v>
      </c>
    </row>
    <row r="10" spans="1:3" x14ac:dyDescent="0.25">
      <c r="A10" s="25" t="s">
        <v>354</v>
      </c>
      <c r="B10" s="26" t="s">
        <v>348</v>
      </c>
      <c r="C10" s="10">
        <v>30</v>
      </c>
    </row>
    <row r="11" spans="1:3" x14ac:dyDescent="0.25">
      <c r="A11" s="25"/>
      <c r="B11" s="26"/>
    </row>
    <row r="12" spans="1:3" x14ac:dyDescent="0.25">
      <c r="A12" s="25"/>
      <c r="B12" s="26"/>
    </row>
  </sheetData>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Aviones Semejantes Long-Range</vt:lpstr>
      <vt:lpstr>Aviones Semejantes Anfibio</vt:lpstr>
      <vt:lpstr>Constants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2017-07-10T03:25:52Z</dcterms:modified>
</cp:coreProperties>
</file>