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sheetId="1" r:id="rId1"/>
    <sheet name="Constants" sheetId="5" r:id="rId2"/>
    <sheet name="Motores" sheetId="6" r:id="rId3"/>
    <sheet name="Turboprop database" sheetId="7" r:id="rId4"/>
    <sheet name="Resumen" sheetId="8" r:id="rId5"/>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3" i="1" l="1"/>
  <c r="H63" i="1"/>
  <c r="I63" i="1"/>
  <c r="J63" i="1"/>
  <c r="K63" i="1"/>
  <c r="K79" i="1" l="1"/>
  <c r="J79" i="1"/>
  <c r="I79" i="1"/>
  <c r="G79" i="1"/>
  <c r="J191" i="1" l="1"/>
  <c r="I191" i="1"/>
  <c r="H191" i="1"/>
  <c r="G191" i="1"/>
  <c r="F191" i="1"/>
  <c r="E191" i="1"/>
  <c r="H19" i="1"/>
  <c r="H16" i="1" l="1"/>
  <c r="G61" i="1" l="1"/>
  <c r="H61" i="1"/>
  <c r="I61" i="1"/>
  <c r="J61" i="1"/>
  <c r="K61" i="1"/>
  <c r="G57" i="1"/>
  <c r="H57" i="1"/>
  <c r="I57" i="1"/>
  <c r="J57" i="1"/>
  <c r="K57" i="1"/>
  <c r="G58" i="1"/>
  <c r="H58" i="1"/>
  <c r="I58" i="1"/>
  <c r="J58" i="1"/>
  <c r="K58" i="1"/>
  <c r="D3" i="8" l="1"/>
  <c r="E3" i="8"/>
  <c r="F3" i="8"/>
  <c r="G3" i="8"/>
  <c r="H3" i="8"/>
  <c r="I3" i="8"/>
  <c r="J3" i="8"/>
  <c r="I8" i="8" l="1"/>
  <c r="J31" i="1"/>
  <c r="J13" i="8"/>
  <c r="I13" i="8"/>
  <c r="H13" i="8"/>
  <c r="G13" i="8"/>
  <c r="F13" i="8"/>
  <c r="E13" i="8"/>
  <c r="K85" i="1"/>
  <c r="K169" i="1" l="1"/>
  <c r="K167" i="1"/>
  <c r="I169" i="1"/>
  <c r="I167" i="1"/>
  <c r="H169" i="1"/>
  <c r="G169" i="1"/>
  <c r="G167" i="1"/>
  <c r="J169" i="1"/>
  <c r="J167" i="1"/>
  <c r="F85" i="1"/>
  <c r="G85" i="1"/>
  <c r="H85" i="1"/>
  <c r="I85" i="1"/>
  <c r="J85" i="1"/>
  <c r="E85" i="1"/>
  <c r="E40" i="1"/>
  <c r="G40" i="1"/>
  <c r="F40" i="1"/>
  <c r="G24" i="1"/>
  <c r="H24" i="1"/>
  <c r="H40" i="1" s="1"/>
  <c r="I24" i="1"/>
  <c r="I40" i="1" s="1"/>
  <c r="J24" i="1"/>
  <c r="J40" i="1" s="1"/>
  <c r="K24" i="1"/>
  <c r="K40" i="1" s="1"/>
  <c r="H149" i="1" l="1"/>
  <c r="I149" i="1"/>
  <c r="J149" i="1"/>
  <c r="K149" i="1"/>
  <c r="L149" i="1"/>
  <c r="M149" i="1"/>
  <c r="N149" i="1"/>
  <c r="O149" i="1"/>
  <c r="P149" i="1"/>
  <c r="Q149" i="1"/>
  <c r="G149" i="1"/>
  <c r="H179" i="1" l="1"/>
  <c r="G172" i="1"/>
  <c r="H172" i="1"/>
  <c r="F173" i="1"/>
  <c r="G173" i="1"/>
  <c r="G174" i="1"/>
  <c r="H174" i="1"/>
  <c r="F175" i="1"/>
  <c r="G175" i="1"/>
  <c r="H175" i="1"/>
  <c r="H177" i="1"/>
  <c r="H173" i="1" s="1"/>
  <c r="H167" i="1"/>
  <c r="G181" i="1"/>
  <c r="C6" i="6"/>
  <c r="D6" i="6"/>
  <c r="B6" i="6"/>
  <c r="F178" i="1" l="1"/>
  <c r="F174" i="1" s="1"/>
  <c r="F176" i="1"/>
  <c r="F172" i="1" s="1"/>
  <c r="F181" i="1"/>
  <c r="F185" i="1"/>
  <c r="F169" i="1"/>
  <c r="F167" i="1"/>
  <c r="F57" i="1"/>
  <c r="F58" i="1"/>
  <c r="F61" i="1"/>
  <c r="F63" i="1"/>
  <c r="F147" i="1"/>
  <c r="F149" i="1" s="1"/>
  <c r="B4" i="6"/>
  <c r="B2" i="6"/>
  <c r="Q179" i="1"/>
  <c r="Q178" i="1"/>
  <c r="Q176" i="1"/>
  <c r="Q177" i="1"/>
  <c r="E179" i="1"/>
  <c r="E175" i="1" s="1"/>
  <c r="E178" i="1"/>
  <c r="E174" i="1" s="1"/>
  <c r="E177" i="1"/>
  <c r="E173" i="1" s="1"/>
  <c r="E176" i="1"/>
  <c r="E172" i="1" s="1"/>
  <c r="E185" i="1" l="1"/>
  <c r="E181" i="1"/>
  <c r="E169" i="1"/>
  <c r="E57" i="1"/>
  <c r="E58" i="1"/>
  <c r="E61" i="1"/>
  <c r="E63" i="1"/>
  <c r="E73" i="1"/>
  <c r="F24" i="1"/>
  <c r="E24" i="1"/>
  <c r="E23" i="1" l="1"/>
  <c r="E36" i="1"/>
  <c r="E37" i="1"/>
  <c r="E38" i="1"/>
  <c r="E39" i="1" l="1"/>
  <c r="E41" i="1"/>
  <c r="F77" i="1" l="1"/>
  <c r="E77" i="1"/>
  <c r="F75" i="1"/>
  <c r="E75" i="1"/>
  <c r="E80" i="1"/>
  <c r="F74" i="1"/>
  <c r="E74" i="1"/>
  <c r="F79" i="1"/>
  <c r="E79" i="1"/>
  <c r="F73" i="1"/>
  <c r="E76" i="1" l="1"/>
  <c r="E66" i="1" s="1"/>
  <c r="F76" i="1"/>
  <c r="C9" i="5" l="1"/>
  <c r="C7" i="5"/>
  <c r="C5" i="5"/>
  <c r="C3" i="5"/>
  <c r="F28" i="1" s="1"/>
  <c r="E126" i="1" l="1"/>
  <c r="E103" i="1"/>
  <c r="E110" i="1"/>
  <c r="F110" i="1"/>
  <c r="F109" i="1"/>
  <c r="E109" i="1"/>
  <c r="F80" i="1" l="1"/>
  <c r="F23" i="1" l="1"/>
  <c r="F39" i="1" l="1"/>
  <c r="F41" i="1"/>
  <c r="F156" i="1" l="1"/>
  <c r="F157" i="1"/>
  <c r="F158" i="1"/>
  <c r="F144" i="1"/>
  <c r="F141" i="1"/>
  <c r="F129" i="1"/>
  <c r="F127" i="1"/>
  <c r="F121" i="1"/>
  <c r="F118" i="1"/>
  <c r="F106" i="1"/>
  <c r="F104" i="1"/>
  <c r="F36" i="1"/>
  <c r="F37" i="1"/>
  <c r="F38" i="1"/>
  <c r="F193" i="1" l="1"/>
  <c r="E158" i="1"/>
  <c r="E157" i="1"/>
  <c r="E156" i="1"/>
  <c r="E141" i="1"/>
  <c r="E129" i="1"/>
  <c r="E144" i="1"/>
  <c r="E106" i="1"/>
  <c r="E121" i="1"/>
  <c r="E127" i="1"/>
  <c r="E104" i="1"/>
  <c r="E118" i="1"/>
  <c r="E193" i="1" l="1"/>
</calcChain>
</file>

<file path=xl/comments1.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family val="2"/>
          </rPr>
          <t>Uxío:</t>
        </r>
        <r>
          <rPr>
            <sz val="9"/>
            <color indexed="81"/>
            <rFont val="Tahoma"/>
            <family val="2"/>
          </rPr>
          <t xml:space="preserve">
Ishikawajma-built</t>
        </r>
      </text>
    </comment>
    <comment ref="E15"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9" authorId="0" shapeId="0">
      <text>
        <r>
          <rPr>
            <b/>
            <sz val="9"/>
            <color indexed="81"/>
            <rFont val="Tahoma"/>
            <family val="2"/>
          </rPr>
          <t>Autor: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F19" authorId="0" shapeId="0">
      <text>
        <r>
          <rPr>
            <b/>
            <sz val="9"/>
            <color indexed="81"/>
            <rFont val="Tahoma"/>
            <family val="2"/>
          </rPr>
          <t>Autor:</t>
        </r>
        <r>
          <rPr>
            <sz val="9"/>
            <color indexed="81"/>
            <rFont val="Tahoma"/>
            <family val="2"/>
          </rPr>
          <t xml:space="preserve">
Takeoff, Sea Level, Static (Available to 87° F) ---&gt; 0,405 [lb/(lbf·h)]
Max Cruise, 40,000 ft, Mach 0.8 (ISA) ---&gt; 0,679 [lb/(lbf·h)]</t>
        </r>
      </text>
    </comment>
    <comment ref="J19" authorId="0" shapeId="0">
      <text>
        <r>
          <rPr>
            <b/>
            <sz val="9"/>
            <color indexed="81"/>
            <rFont val="Tahoma"/>
            <family val="2"/>
          </rPr>
          <t>Autor:</t>
        </r>
        <r>
          <rPr>
            <sz val="9"/>
            <color indexed="81"/>
            <rFont val="Tahoma"/>
            <family val="2"/>
          </rPr>
          <t xml:space="preserve">
TO --&gt; 0,42
Cruise --&gt; 0,684</t>
        </r>
      </text>
    </comment>
    <comment ref="F21" authorId="0" shapeId="0">
      <text>
        <r>
          <rPr>
            <b/>
            <sz val="9"/>
            <color indexed="81"/>
            <rFont val="Tahoma"/>
            <family val="2"/>
          </rPr>
          <t>Autor:</t>
        </r>
        <r>
          <rPr>
            <b/>
            <sz val="9"/>
            <color indexed="81"/>
            <rFont val="Tahoma"/>
            <family val="2"/>
          </rPr>
          <t xml:space="preserve">
</t>
        </r>
      </text>
    </comment>
    <comment ref="B23" authorId="0" shapeId="0">
      <text>
        <r>
          <rPr>
            <b/>
            <sz val="9"/>
            <color indexed="81"/>
            <rFont val="Tahoma"/>
            <family val="2"/>
          </rPr>
          <t>Autor:</t>
        </r>
        <r>
          <rPr>
            <sz val="9"/>
            <color indexed="81"/>
            <rFont val="Tahoma"/>
            <family val="2"/>
          </rPr>
          <t xml:space="preserve">
En el despegue con todos los motores encendidos.</t>
        </r>
      </text>
    </comment>
    <comment ref="B24" authorId="0" shapeId="0">
      <text>
        <r>
          <rPr>
            <b/>
            <sz val="9"/>
            <color indexed="81"/>
            <rFont val="Tahoma"/>
            <family val="2"/>
          </rPr>
          <t>Autor:</t>
        </r>
        <r>
          <rPr>
            <sz val="9"/>
            <color indexed="81"/>
            <rFont val="Tahoma"/>
            <family val="2"/>
          </rPr>
          <t xml:space="preserve">
En el despegue con todos los motores encendidos.</t>
        </r>
      </text>
    </comment>
    <comment ref="F26" authorId="0" shapeId="0">
      <text>
        <r>
          <rPr>
            <b/>
            <sz val="9"/>
            <color indexed="81"/>
            <rFont val="Tahoma"/>
            <family val="2"/>
          </rPr>
          <t>Autor:</t>
        </r>
        <r>
          <rPr>
            <sz val="9"/>
            <color indexed="81"/>
            <rFont val="Tahoma"/>
            <family val="2"/>
          </rPr>
          <t xml:space="preserve">
All weights from B configuration
</t>
        </r>
      </text>
    </comment>
    <comment ref="B27" authorId="0" shapeId="0">
      <text>
        <r>
          <rPr>
            <b/>
            <sz val="9"/>
            <color indexed="81"/>
            <rFont val="Tahoma"/>
            <family val="2"/>
          </rPr>
          <t>Autor:</t>
        </r>
        <r>
          <rPr>
            <sz val="9"/>
            <color indexed="81"/>
            <rFont val="Tahoma"/>
            <family val="2"/>
          </rPr>
          <t xml:space="preserve">
Tambien conocido como peso máximo de taxi</t>
        </r>
      </text>
    </comment>
    <comment ref="B29"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B30" authorId="0" shapeId="0">
      <text>
        <r>
          <rPr>
            <b/>
            <sz val="9"/>
            <color indexed="81"/>
            <rFont val="Tahoma"/>
            <family val="2"/>
          </rPr>
          <t>Autor: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2" authorId="0" shapeId="0">
      <text>
        <r>
          <rPr>
            <b/>
            <sz val="9"/>
            <color indexed="81"/>
            <rFont val="Tahoma"/>
            <family val="2"/>
          </rPr>
          <t>Autor:</t>
        </r>
        <r>
          <rPr>
            <sz val="9"/>
            <color indexed="81"/>
            <rFont val="Tahoma"/>
            <family val="2"/>
          </rPr>
          <t xml:space="preserve">
7,306 l</t>
        </r>
      </text>
    </comment>
    <comment ref="B34"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3" authorId="0" shapeId="0">
      <text>
        <r>
          <rPr>
            <b/>
            <sz val="9"/>
            <color indexed="81"/>
            <rFont val="Tahoma"/>
            <family val="2"/>
          </rPr>
          <t>Autor:</t>
        </r>
        <r>
          <rPr>
            <sz val="9"/>
            <color indexed="81"/>
            <rFont val="Tahoma"/>
            <family val="2"/>
          </rPr>
          <t xml:space="preserve">
3 or 4 including cabin attendant</t>
        </r>
      </text>
    </comment>
    <comment ref="F44" authorId="0" shapeId="0">
      <text>
        <r>
          <rPr>
            <b/>
            <sz val="9"/>
            <color indexed="81"/>
            <rFont val="Tahoma"/>
            <family val="2"/>
          </rPr>
          <t>Autor:</t>
        </r>
        <r>
          <rPr>
            <sz val="9"/>
            <color indexed="81"/>
            <rFont val="Tahoma"/>
            <family val="2"/>
          </rPr>
          <t xml:space="preserve">
tiene dormitorio trasero</t>
        </r>
      </text>
    </comment>
    <comment ref="E45" authorId="0" shapeId="0">
      <text>
        <r>
          <rPr>
            <b/>
            <sz val="9"/>
            <color indexed="81"/>
            <rFont val="Tahoma"/>
            <family val="2"/>
          </rPr>
          <t>Autor:</t>
        </r>
        <r>
          <rPr>
            <sz val="9"/>
            <color indexed="81"/>
            <rFont val="Tahoma"/>
            <family val="2"/>
          </rPr>
          <t xml:space="preserve">
Crew: 3 + navigator+ radio operator+ medic in main cabin.
20 seated surivors or 12 stretchers + 1 auxiliary seat + 2 observer's seats</t>
        </r>
      </text>
    </comment>
    <comment ref="E47" authorId="0" shapeId="0">
      <text>
        <r>
          <rPr>
            <b/>
            <sz val="9"/>
            <color indexed="81"/>
            <rFont val="Tahoma"/>
            <family val="2"/>
          </rPr>
          <t>Autor:</t>
        </r>
        <r>
          <rPr>
            <sz val="9"/>
            <color indexed="81"/>
            <rFont val="Tahoma"/>
            <family val="2"/>
          </rPr>
          <t xml:space="preserve">
Cabin length (excluding cockpit and baggage)</t>
        </r>
      </text>
    </comment>
    <comment ref="F47" authorId="0" shapeId="0">
      <text>
        <r>
          <rPr>
            <b/>
            <sz val="9"/>
            <color indexed="81"/>
            <rFont val="Tahoma"/>
            <family val="2"/>
          </rPr>
          <t>Autor:</t>
        </r>
        <r>
          <rPr>
            <sz val="9"/>
            <color indexed="81"/>
            <rFont val="Tahoma"/>
            <family val="2"/>
          </rPr>
          <t xml:space="preserve">
Cabin length (excluding cockpit and baggage)</t>
        </r>
      </text>
    </comment>
    <comment ref="G47" authorId="0" shapeId="0">
      <text>
        <r>
          <rPr>
            <b/>
            <sz val="9"/>
            <color indexed="81"/>
            <rFont val="Tahoma"/>
            <family val="2"/>
          </rPr>
          <t>Autor:</t>
        </r>
        <r>
          <rPr>
            <sz val="9"/>
            <color indexed="81"/>
            <rFont val="Tahoma"/>
            <family val="2"/>
          </rPr>
          <t xml:space="preserve">
Cabin length (excluding cockpit and baggage)</t>
        </r>
      </text>
    </comment>
    <comment ref="J47" authorId="0" shapeId="0">
      <text>
        <r>
          <rPr>
            <b/>
            <sz val="9"/>
            <color indexed="81"/>
            <rFont val="Tahoma"/>
            <family val="2"/>
          </rPr>
          <t>Autor:</t>
        </r>
        <r>
          <rPr>
            <sz val="9"/>
            <color indexed="81"/>
            <rFont val="Tahoma"/>
            <family val="2"/>
          </rPr>
          <t xml:space="preserve">
rom cockpit divider to aft most cabin without baggage compartment. </t>
        </r>
      </text>
    </comment>
    <comment ref="K47" authorId="0" shapeId="0">
      <text>
        <r>
          <rPr>
            <b/>
            <sz val="9"/>
            <color indexed="81"/>
            <rFont val="Tahoma"/>
            <family val="2"/>
          </rPr>
          <t>Autor:</t>
        </r>
        <r>
          <rPr>
            <sz val="9"/>
            <color indexed="81"/>
            <rFont val="Tahoma"/>
            <family val="2"/>
          </rPr>
          <t xml:space="preserve">
Total Interior Length: 9,83m
Cabin Length (excluding baggage): 7,87m</t>
        </r>
      </text>
    </comment>
    <comment ref="E50" authorId="0" shapeId="0">
      <text>
        <r>
          <rPr>
            <b/>
            <sz val="9"/>
            <color indexed="81"/>
            <rFont val="Tahoma"/>
            <family val="2"/>
          </rPr>
          <t>Autor:</t>
        </r>
        <r>
          <rPr>
            <sz val="9"/>
            <color indexed="81"/>
            <rFont val="Tahoma"/>
            <family val="2"/>
          </rPr>
          <t xml:space="preserve">
Cabin volume (excluding cockpit and baggage)</t>
        </r>
      </text>
    </comment>
    <comment ref="F50" authorId="0" shapeId="0">
      <text>
        <r>
          <rPr>
            <b/>
            <sz val="9"/>
            <color indexed="81"/>
            <rFont val="Tahoma"/>
            <family val="2"/>
          </rPr>
          <t>Autor:</t>
        </r>
        <r>
          <rPr>
            <sz val="9"/>
            <color indexed="81"/>
            <rFont val="Tahoma"/>
            <family val="2"/>
          </rPr>
          <t xml:space="preserve">
Cabin volume (excluding cockpit and baggage)</t>
        </r>
      </text>
    </comment>
    <comment ref="G50" authorId="0" shapeId="0">
      <text>
        <r>
          <rPr>
            <b/>
            <sz val="9"/>
            <color indexed="81"/>
            <rFont val="Tahoma"/>
            <family val="2"/>
          </rPr>
          <t>Autor:</t>
        </r>
        <r>
          <rPr>
            <sz val="9"/>
            <color indexed="81"/>
            <rFont val="Tahoma"/>
            <family val="2"/>
          </rPr>
          <t xml:space="preserve">
Cabin volume (excluding cockpit and baggage)</t>
        </r>
      </text>
    </comment>
    <comment ref="H50" authorId="0" shapeId="0">
      <text>
        <r>
          <rPr>
            <b/>
            <sz val="9"/>
            <color indexed="81"/>
            <rFont val="Tahoma"/>
            <family val="2"/>
          </rPr>
          <t>Autor:</t>
        </r>
        <r>
          <rPr>
            <sz val="9"/>
            <color indexed="81"/>
            <rFont val="Tahoma"/>
            <family val="2"/>
          </rPr>
          <t xml:space="preserve">
including baggagge</t>
        </r>
      </text>
    </comment>
    <comment ref="L51" authorId="0" shapeId="0">
      <text>
        <r>
          <rPr>
            <b/>
            <sz val="9"/>
            <color indexed="81"/>
            <rFont val="Tahoma"/>
            <family val="2"/>
          </rPr>
          <t>Autor:</t>
        </r>
        <r>
          <rPr>
            <sz val="9"/>
            <color indexed="81"/>
            <rFont val="Tahoma"/>
            <family val="2"/>
          </rPr>
          <t xml:space="preserve">
1,13 internal + 3,11 external</t>
        </r>
      </text>
    </comment>
    <comment ref="O51" authorId="0" shapeId="0">
      <text>
        <r>
          <rPr>
            <b/>
            <sz val="9"/>
            <color indexed="81"/>
            <rFont val="Tahoma"/>
            <family val="2"/>
          </rPr>
          <t>Autor:</t>
        </r>
        <r>
          <rPr>
            <sz val="9"/>
            <color indexed="81"/>
            <rFont val="Tahoma"/>
            <family val="2"/>
          </rPr>
          <t xml:space="preserve">
496.7 kg max</t>
        </r>
      </text>
    </comment>
    <comment ref="B52" authorId="0" shapeId="0">
      <text>
        <r>
          <rPr>
            <b/>
            <sz val="9"/>
            <color indexed="81"/>
            <rFont val="Tahoma"/>
            <family val="2"/>
          </rPr>
          <t>Autor:</t>
        </r>
        <r>
          <rPr>
            <sz val="9"/>
            <color indexed="81"/>
            <rFont val="Tahoma"/>
            <family val="2"/>
          </rPr>
          <t xml:space="preserve">
Identificando los diferentes comparimentos si son varios.</t>
        </r>
      </text>
    </comment>
    <comment ref="B53"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6"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60"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61" authorId="0" shapeId="0">
      <text>
        <r>
          <rPr>
            <b/>
            <sz val="9"/>
            <color indexed="81"/>
            <rFont val="Tahoma"/>
            <family val="2"/>
          </rPr>
          <t>Autor:</t>
        </r>
        <r>
          <rPr>
            <sz val="9"/>
            <color indexed="81"/>
            <rFont val="Tahoma"/>
            <family val="2"/>
          </rPr>
          <t xml:space="preserve">
El área de la anterior proyección.</t>
        </r>
      </text>
    </comment>
    <comment ref="B63"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65" authorId="0" shapeId="0">
      <text>
        <r>
          <rPr>
            <b/>
            <sz val="9"/>
            <color indexed="81"/>
            <rFont val="Tahoma"/>
            <family val="2"/>
          </rPr>
          <t>Autor:</t>
        </r>
        <r>
          <rPr>
            <sz val="9"/>
            <color indexed="81"/>
            <rFont val="Tahoma"/>
            <family val="2"/>
          </rPr>
          <t xml:space="preserve">
Alta, media, baja, etc.</t>
        </r>
      </text>
    </comment>
    <comment ref="B66"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68"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9"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73" authorId="0" shapeId="0">
      <text>
        <r>
          <rPr>
            <b/>
            <sz val="9"/>
            <color indexed="81"/>
            <rFont val="Tahoma"/>
            <family val="2"/>
          </rPr>
          <t>Autor:</t>
        </r>
        <r>
          <rPr>
            <sz val="9"/>
            <color indexed="81"/>
            <rFont val="Tahoma"/>
            <family val="2"/>
          </rPr>
          <t xml:space="preserve">
Cociente de Sw dividido entre b.</t>
        </r>
      </text>
    </comment>
    <comment ref="B74"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76"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8" authorId="0" shapeId="0">
      <text>
        <r>
          <rPr>
            <b/>
            <sz val="9"/>
            <color indexed="81"/>
            <rFont val="Tahoma"/>
            <family val="2"/>
          </rPr>
          <t>Autor:</t>
        </r>
        <r>
          <rPr>
            <sz val="9"/>
            <color indexed="81"/>
            <rFont val="Tahoma"/>
            <family val="2"/>
          </rPr>
          <t xml:space="preserve">
Distancia longitudinal del borde de ataque en la raiz, al borde de ataque en la punta [m]</t>
        </r>
      </text>
    </comment>
    <comment ref="B79" authorId="0" shapeId="0">
      <text>
        <r>
          <rPr>
            <b/>
            <sz val="9"/>
            <color indexed="81"/>
            <rFont val="Tahoma"/>
            <family val="2"/>
          </rPr>
          <t>Autor:</t>
        </r>
        <r>
          <rPr>
            <sz val="9"/>
            <color indexed="81"/>
            <rFont val="Tahoma"/>
            <family val="2"/>
          </rPr>
          <t xml:space="preserve">
Cociente de b dividido entre CMG. (b^2/Sw)</t>
        </r>
      </text>
    </comment>
    <comment ref="B80" authorId="0" shapeId="0">
      <text>
        <r>
          <rPr>
            <b/>
            <sz val="9"/>
            <color indexed="81"/>
            <rFont val="Tahoma"/>
            <family val="2"/>
          </rPr>
          <t>Autor:</t>
        </r>
        <r>
          <rPr>
            <sz val="9"/>
            <color indexed="81"/>
            <rFont val="Tahoma"/>
            <family val="2"/>
          </rPr>
          <t xml:space="preserve">
Cociente de ct dividido entre cr </t>
        </r>
      </text>
    </comment>
    <comment ref="B81"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2"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83" authorId="0" shapeId="0">
      <text>
        <r>
          <rPr>
            <b/>
            <sz val="9"/>
            <color indexed="81"/>
            <rFont val="Tahoma"/>
            <family val="2"/>
          </rPr>
          <t>Autor:</t>
        </r>
        <r>
          <rPr>
            <sz val="9"/>
            <color indexed="81"/>
            <rFont val="Tahoma"/>
            <family val="2"/>
          </rPr>
          <t xml:space="preserve">
Tipo y, en su caso, denominación, p.ej., NACA 64-410.</t>
        </r>
      </text>
    </comment>
    <comment ref="A87"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7" authorId="0" shapeId="0">
      <text>
        <r>
          <rPr>
            <b/>
            <sz val="9"/>
            <color indexed="81"/>
            <rFont val="Tahoma"/>
            <family val="2"/>
          </rPr>
          <t>Autor:</t>
        </r>
        <r>
          <rPr>
            <sz val="9"/>
            <color indexed="81"/>
            <rFont val="Tahoma"/>
            <family val="2"/>
          </rPr>
          <t xml:space="preserve">
Flap simple, Fowler, doble ranurado, slat, Krueger, etc</t>
        </r>
      </text>
    </comment>
    <comment ref="A94"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101" authorId="0" shapeId="0">
      <text>
        <r>
          <rPr>
            <b/>
            <sz val="9"/>
            <color indexed="81"/>
            <rFont val="Tahoma"/>
            <family val="2"/>
          </rPr>
          <t>Autor:</t>
        </r>
        <r>
          <rPr>
            <sz val="9"/>
            <color indexed="81"/>
            <rFont val="Tahoma"/>
            <family val="2"/>
          </rPr>
          <t xml:space="preserve">
Con palabras o, mejor, con un esquema.</t>
        </r>
      </text>
    </comment>
    <comment ref="B102"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2"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6" authorId="0" shapeId="0">
      <text>
        <r>
          <rPr>
            <b/>
            <sz val="9"/>
            <color indexed="81"/>
            <rFont val="Tahoma"/>
            <family val="2"/>
          </rPr>
          <t>Autor:</t>
        </r>
        <r>
          <rPr>
            <sz val="9"/>
            <color indexed="81"/>
            <rFont val="Tahoma"/>
            <family val="2"/>
          </rPr>
          <t xml:space="preserve">
La mitad de la del ala correspondiente.</t>
        </r>
      </text>
    </comment>
    <comment ref="B128" authorId="0" shapeId="0">
      <text>
        <r>
          <rPr>
            <b/>
            <sz val="9"/>
            <color indexed="81"/>
            <rFont val="Tahoma"/>
            <family val="2"/>
          </rPr>
          <t>Autor:</t>
        </r>
        <r>
          <rPr>
            <sz val="9"/>
            <color indexed="81"/>
            <rFont val="Tahoma"/>
            <family val="2"/>
          </rPr>
          <t xml:space="preserve">
La mitad de la del ala correspondiente.</t>
        </r>
      </text>
    </comment>
    <comment ref="B132" authorId="0" shapeId="0">
      <text>
        <r>
          <rPr>
            <b/>
            <sz val="9"/>
            <color indexed="81"/>
            <rFont val="Tahoma"/>
            <family val="2"/>
          </rPr>
          <t>Autor:</t>
        </r>
        <r>
          <rPr>
            <sz val="9"/>
            <color indexed="81"/>
            <rFont val="Tahoma"/>
            <family val="2"/>
          </rPr>
          <t xml:space="preserve">
Cociente de Sv dividido entre bv .</t>
        </r>
      </text>
    </comment>
    <comment ref="B135"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41" authorId="0" shapeId="0">
      <text>
        <r>
          <rPr>
            <b/>
            <sz val="9"/>
            <color indexed="81"/>
            <rFont val="Tahoma"/>
            <family val="2"/>
          </rPr>
          <t>Autor:</t>
        </r>
        <r>
          <rPr>
            <sz val="9"/>
            <color indexed="81"/>
            <rFont val="Tahoma"/>
            <family val="2"/>
          </rPr>
          <t xml:space="preserve">
Obsérvese que se usa b en lugar de CMA.</t>
        </r>
      </text>
    </comment>
    <comment ref="B143"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45"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53"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53" authorId="0" shapeId="0">
      <text>
        <r>
          <rPr>
            <b/>
            <sz val="9"/>
            <color indexed="81"/>
            <rFont val="Tahoma"/>
            <family val="2"/>
          </rPr>
          <t>Autor:</t>
        </r>
        <r>
          <rPr>
            <sz val="9"/>
            <color indexed="81"/>
            <rFont val="Tahoma"/>
            <family val="2"/>
          </rPr>
          <t xml:space="preserve">
Triciclo, retráctil, con rueda de cola, etc.</t>
        </r>
      </text>
    </comment>
    <comment ref="B154"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55"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60" authorId="0" shapeId="0">
      <text>
        <r>
          <rPr>
            <b/>
            <sz val="9"/>
            <color indexed="81"/>
            <rFont val="Tahoma"/>
            <family val="2"/>
          </rPr>
          <t>Autor:</t>
        </r>
        <r>
          <rPr>
            <sz val="9"/>
            <color indexed="81"/>
            <rFont val="Tahoma"/>
            <family val="2"/>
          </rPr>
          <t xml:space="preserve">
29 in</t>
        </r>
      </text>
    </comment>
    <comment ref="F161" authorId="0" shapeId="0">
      <text>
        <r>
          <rPr>
            <b/>
            <sz val="9"/>
            <color indexed="81"/>
            <rFont val="Tahoma"/>
            <family val="2"/>
          </rPr>
          <t>Autor:</t>
        </r>
        <r>
          <rPr>
            <sz val="9"/>
            <color indexed="81"/>
            <rFont val="Tahoma"/>
            <family val="2"/>
          </rPr>
          <t xml:space="preserve">
7,7 in</t>
        </r>
      </text>
    </comment>
    <comment ref="F163" authorId="0" shapeId="0">
      <text>
        <r>
          <rPr>
            <b/>
            <sz val="9"/>
            <color indexed="81"/>
            <rFont val="Tahoma"/>
            <family val="2"/>
          </rPr>
          <t>Autor:</t>
        </r>
        <r>
          <rPr>
            <sz val="9"/>
            <color indexed="81"/>
            <rFont val="Tahoma"/>
            <family val="2"/>
          </rPr>
          <t xml:space="preserve">
17,5 in</t>
        </r>
      </text>
    </comment>
    <comment ref="F164" authorId="0" shapeId="0">
      <text>
        <r>
          <rPr>
            <b/>
            <sz val="9"/>
            <color indexed="81"/>
            <rFont val="Tahoma"/>
            <family val="2"/>
          </rPr>
          <t>Autor:</t>
        </r>
        <r>
          <rPr>
            <sz val="9"/>
            <color indexed="81"/>
            <rFont val="Tahoma"/>
            <family val="2"/>
          </rPr>
          <t xml:space="preserve">
5,7 in</t>
        </r>
      </text>
    </comment>
    <comment ref="F167" authorId="0" shapeId="0">
      <text>
        <r>
          <rPr>
            <b/>
            <sz val="9"/>
            <color indexed="81"/>
            <rFont val="Tahoma"/>
            <family val="2"/>
          </rPr>
          <t>Autor:</t>
        </r>
        <r>
          <rPr>
            <sz val="9"/>
            <color indexed="81"/>
            <rFont val="Tahoma"/>
            <family val="2"/>
          </rPr>
          <t xml:space="preserve">
AUW = 16329kg
</t>
        </r>
      </text>
    </comment>
    <comment ref="B168" authorId="0" shapeId="0">
      <text>
        <r>
          <rPr>
            <b/>
            <sz val="9"/>
            <color indexed="81"/>
            <rFont val="Tahoma"/>
            <family val="2"/>
          </rPr>
          <t>Autor:</t>
        </r>
        <r>
          <rPr>
            <sz val="9"/>
            <color indexed="81"/>
            <rFont val="Tahoma"/>
            <family val="2"/>
          </rPr>
          <t xml:space="preserve">
Maximum Operating Mach</t>
        </r>
      </text>
    </comment>
    <comment ref="B169" authorId="0" shapeId="0">
      <text>
        <r>
          <rPr>
            <b/>
            <sz val="9"/>
            <color indexed="81"/>
            <rFont val="Tahoma"/>
            <family val="2"/>
          </rPr>
          <t>Autor:</t>
        </r>
        <r>
          <rPr>
            <sz val="9"/>
            <color indexed="81"/>
            <rFont val="Tahoma"/>
            <family val="2"/>
          </rPr>
          <t xml:space="preserve">
Indicando condiciones como régimen de crucero, altitud, etc.</t>
        </r>
      </text>
    </comment>
    <comment ref="F169" authorId="0" shapeId="0">
      <text>
        <r>
          <rPr>
            <b/>
            <sz val="9"/>
            <color indexed="81"/>
            <rFont val="Tahoma"/>
            <family val="2"/>
          </rPr>
          <t>Autor:</t>
        </r>
        <r>
          <rPr>
            <sz val="9"/>
            <color indexed="81"/>
            <rFont val="Tahoma"/>
            <family val="2"/>
          </rPr>
          <t xml:space="preserve">
AUW 16329 kg
</t>
        </r>
      </text>
    </comment>
    <comment ref="E171" authorId="0" shapeId="0">
      <text>
        <r>
          <rPr>
            <b/>
            <sz val="9"/>
            <color indexed="81"/>
            <rFont val="Tahoma"/>
            <family val="2"/>
          </rPr>
          <t>Autor:</t>
        </r>
        <r>
          <rPr>
            <sz val="9"/>
            <color indexed="81"/>
            <rFont val="Tahoma"/>
            <family val="2"/>
          </rPr>
          <t xml:space="preserve">
Obtained from V2</t>
        </r>
      </text>
    </comment>
    <comment ref="E172" authorId="0" shapeId="0">
      <text>
        <r>
          <rPr>
            <b/>
            <sz val="9"/>
            <color indexed="81"/>
            <rFont val="Tahoma"/>
            <family val="2"/>
          </rPr>
          <t>Autor:</t>
        </r>
        <r>
          <rPr>
            <sz val="9"/>
            <color indexed="81"/>
            <rFont val="Tahoma"/>
            <family val="2"/>
          </rPr>
          <t xml:space="preserve">
Obtained from V2</t>
        </r>
      </text>
    </comment>
    <comment ref="E173" authorId="0" shapeId="0">
      <text>
        <r>
          <rPr>
            <b/>
            <sz val="9"/>
            <color indexed="81"/>
            <rFont val="Tahoma"/>
            <family val="2"/>
          </rPr>
          <t>Autor:</t>
        </r>
        <r>
          <rPr>
            <sz val="9"/>
            <color indexed="81"/>
            <rFont val="Tahoma"/>
            <family val="2"/>
          </rPr>
          <t xml:space="preserve">
Obtained from V2</t>
        </r>
      </text>
    </comment>
    <comment ref="B174"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4" authorId="0" shapeId="0">
      <text>
        <r>
          <rPr>
            <b/>
            <sz val="9"/>
            <color indexed="81"/>
            <rFont val="Tahoma"/>
            <family val="2"/>
          </rPr>
          <t>Autor:</t>
        </r>
        <r>
          <rPr>
            <sz val="9"/>
            <color indexed="81"/>
            <rFont val="Tahoma"/>
            <family val="2"/>
          </rPr>
          <t xml:space="preserve">
</t>
        </r>
      </text>
    </comment>
    <comment ref="B175"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5" authorId="0" shapeId="0">
      <text>
        <r>
          <rPr>
            <b/>
            <sz val="9"/>
            <color indexed="81"/>
            <rFont val="Tahoma"/>
            <family val="2"/>
          </rPr>
          <t>Autor:</t>
        </r>
        <r>
          <rPr>
            <sz val="9"/>
            <color indexed="81"/>
            <rFont val="Tahoma"/>
            <family val="2"/>
          </rPr>
          <t xml:space="preserve">
</t>
        </r>
      </text>
    </comment>
    <comment ref="B176" authorId="0" shapeId="0">
      <text>
        <r>
          <rPr>
            <b/>
            <sz val="9"/>
            <color indexed="81"/>
            <rFont val="Tahoma"/>
            <family val="2"/>
          </rPr>
          <t>Autor:</t>
        </r>
        <r>
          <rPr>
            <sz val="9"/>
            <color indexed="81"/>
            <rFont val="Tahoma"/>
            <family val="2"/>
          </rPr>
          <t xml:space="preserve">
Velocidad de seguridad en el despegue.</t>
        </r>
      </text>
    </comment>
    <comment ref="E176" authorId="0" shapeId="0">
      <text>
        <r>
          <rPr>
            <b/>
            <sz val="9"/>
            <color indexed="81"/>
            <rFont val="Tahoma"/>
            <family val="2"/>
          </rPr>
          <t>Autor:</t>
        </r>
        <r>
          <rPr>
            <sz val="9"/>
            <color indexed="81"/>
            <rFont val="Tahoma"/>
            <family val="2"/>
          </rPr>
          <t xml:space="preserve">
From US-1A development paper</t>
        </r>
      </text>
    </comment>
    <comment ref="B177" authorId="0" shapeId="0">
      <text>
        <r>
          <rPr>
            <b/>
            <sz val="9"/>
            <color indexed="81"/>
            <rFont val="Tahoma"/>
            <family val="2"/>
          </rPr>
          <t>Autor:</t>
        </r>
        <r>
          <rPr>
            <sz val="9"/>
            <color indexed="81"/>
            <rFont val="Tahoma"/>
            <family val="2"/>
          </rPr>
          <t xml:space="preserve">
Velocidad de seguridad en el despegue.</t>
        </r>
      </text>
    </comment>
    <comment ref="E177" authorId="0" shapeId="0">
      <text>
        <r>
          <rPr>
            <b/>
            <sz val="9"/>
            <color indexed="81"/>
            <rFont val="Tahoma"/>
            <family val="2"/>
          </rPr>
          <t>Autor:</t>
        </r>
        <r>
          <rPr>
            <sz val="9"/>
            <color indexed="81"/>
            <rFont val="Tahoma"/>
            <family val="2"/>
          </rPr>
          <t xml:space="preserve">
From US-1A development paper</t>
        </r>
      </text>
    </comment>
    <comment ref="B178" authorId="0" shapeId="0">
      <text>
        <r>
          <rPr>
            <b/>
            <sz val="9"/>
            <color indexed="81"/>
            <rFont val="Tahoma"/>
            <family val="2"/>
          </rPr>
          <t>Autor:</t>
        </r>
        <r>
          <rPr>
            <sz val="9"/>
            <color indexed="81"/>
            <rFont val="Tahoma"/>
            <family val="2"/>
          </rPr>
          <t xml:space="preserve">
Velocidad de aproximación final.</t>
        </r>
      </text>
    </comment>
    <comment ref="B179" authorId="0" shapeId="0">
      <text>
        <r>
          <rPr>
            <b/>
            <sz val="9"/>
            <color indexed="81"/>
            <rFont val="Tahoma"/>
            <family val="2"/>
          </rPr>
          <t>Autor:</t>
        </r>
        <r>
          <rPr>
            <sz val="9"/>
            <color indexed="81"/>
            <rFont val="Tahoma"/>
            <family val="2"/>
          </rPr>
          <t xml:space="preserve">
Velocidad de aproximación final.</t>
        </r>
      </text>
    </comment>
    <comment ref="B180" authorId="0" shapeId="0">
      <text>
        <r>
          <rPr>
            <b/>
            <sz val="9"/>
            <color indexed="81"/>
            <rFont val="Tahoma"/>
            <family val="2"/>
          </rPr>
          <t>Autor:</t>
        </r>
        <r>
          <rPr>
            <sz val="9"/>
            <color indexed="81"/>
            <rFont val="Tahoma"/>
            <family val="2"/>
          </rPr>
          <t xml:space="preserve">
Velocidad de aproximación final.</t>
        </r>
      </text>
    </comment>
    <comment ref="E182" authorId="0" shapeId="0">
      <text>
        <r>
          <rPr>
            <b/>
            <sz val="9"/>
            <color indexed="81"/>
            <rFont val="Tahoma"/>
            <family val="2"/>
          </rPr>
          <t>Autor:</t>
        </r>
        <r>
          <rPr>
            <sz val="9"/>
            <color indexed="81"/>
            <rFont val="Tahoma"/>
            <family val="2"/>
          </rPr>
          <t xml:space="preserve">
maximum range
(0pl, mfw?)
</t>
        </r>
      </text>
    </comment>
    <comment ref="F182" authorId="0" shapeId="0">
      <text>
        <r>
          <rPr>
            <b/>
            <sz val="9"/>
            <color indexed="81"/>
            <rFont val="Tahoma"/>
            <family val="2"/>
          </rPr>
          <t>Autor:</t>
        </r>
        <r>
          <rPr>
            <sz val="9"/>
            <color indexed="81"/>
            <rFont val="Tahoma"/>
            <family val="2"/>
          </rPr>
          <t xml:space="preserve">
with 998 kg of payload
</t>
        </r>
      </text>
    </comment>
    <comment ref="H182" authorId="0" shapeId="0">
      <text>
        <r>
          <rPr>
            <b/>
            <sz val="9"/>
            <color indexed="81"/>
            <rFont val="Tahoma"/>
            <family val="2"/>
          </rPr>
          <t>Autor:</t>
        </r>
        <r>
          <rPr>
            <sz val="9"/>
            <color indexed="81"/>
            <rFont val="Tahoma"/>
            <family val="2"/>
          </rPr>
          <t xml:space="preserve">
With max fuel
</t>
        </r>
      </text>
    </comment>
    <comment ref="N182"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B187" authorId="0" shapeId="0">
      <text>
        <r>
          <rPr>
            <b/>
            <sz val="9"/>
            <color indexed="81"/>
            <rFont val="Tahoma"/>
            <family val="2"/>
          </rPr>
          <t>Autor:</t>
        </r>
        <r>
          <rPr>
            <sz val="9"/>
            <color indexed="81"/>
            <rFont val="Tahoma"/>
            <family val="2"/>
          </rPr>
          <t xml:space="preserve">
Especificando condiciones como peso, altitud, etc.</t>
        </r>
      </text>
    </comment>
    <comment ref="E187" authorId="0" shapeId="0">
      <text>
        <r>
          <rPr>
            <b/>
            <sz val="9"/>
            <color indexed="81"/>
            <rFont val="Tahoma"/>
            <family val="2"/>
          </rPr>
          <t>Autor:</t>
        </r>
        <r>
          <rPr>
            <sz val="9"/>
            <color indexed="81"/>
            <rFont val="Tahoma"/>
            <family val="2"/>
          </rPr>
          <t xml:space="preserve">
BFL at MTOW: SL - ISA</t>
        </r>
      </text>
    </comment>
    <comment ref="F187" authorId="0" shapeId="0">
      <text>
        <r>
          <rPr>
            <b/>
            <sz val="9"/>
            <color indexed="81"/>
            <rFont val="Tahoma"/>
            <family val="2"/>
          </rPr>
          <t>Autor:</t>
        </r>
        <r>
          <rPr>
            <sz val="9"/>
            <color indexed="81"/>
            <rFont val="Tahoma"/>
            <family val="2"/>
          </rPr>
          <t xml:space="preserve">
AUW = 18597kg
</t>
        </r>
      </text>
    </comment>
    <comment ref="B188" authorId="0" shapeId="0">
      <text>
        <r>
          <rPr>
            <b/>
            <sz val="9"/>
            <color indexed="81"/>
            <rFont val="Tahoma"/>
            <family val="2"/>
          </rPr>
          <t>Autor:</t>
        </r>
        <r>
          <rPr>
            <sz val="9"/>
            <color indexed="81"/>
            <rFont val="Tahoma"/>
            <family val="2"/>
          </rPr>
          <t xml:space="preserve">
Especificando condiciones como peso, altitud, etc.</t>
        </r>
      </text>
    </comment>
    <comment ref="E188" authorId="0" shapeId="0">
      <text>
        <r>
          <rPr>
            <b/>
            <sz val="9"/>
            <color indexed="81"/>
            <rFont val="Tahoma"/>
            <family val="2"/>
          </rPr>
          <t>Autor:</t>
        </r>
        <r>
          <rPr>
            <sz val="9"/>
            <color indexed="81"/>
            <rFont val="Tahoma"/>
            <family val="2"/>
          </rPr>
          <t xml:space="preserve">
FAR 91 landing distance at typical landing weight </t>
        </r>
      </text>
    </comment>
    <comment ref="F188" authorId="0" shapeId="0">
      <text>
        <r>
          <rPr>
            <b/>
            <sz val="9"/>
            <color indexed="81"/>
            <rFont val="Tahoma"/>
            <family val="2"/>
          </rPr>
          <t>Autor:</t>
        </r>
        <r>
          <rPr>
            <sz val="9"/>
            <color indexed="81"/>
            <rFont val="Tahoma"/>
            <family val="2"/>
          </rPr>
          <t xml:space="preserve">
at AUW = 16783
</t>
        </r>
      </text>
    </comment>
    <comment ref="B189" authorId="0" shapeId="0">
      <text>
        <r>
          <rPr>
            <b/>
            <sz val="9"/>
            <color indexed="81"/>
            <rFont val="Tahoma"/>
            <family val="2"/>
          </rPr>
          <t>Autor:</t>
        </r>
        <r>
          <rPr>
            <sz val="9"/>
            <color indexed="81"/>
            <rFont val="Tahoma"/>
            <family val="2"/>
          </rPr>
          <t xml:space="preserve">
Especificando condiciones como peso, altitud, etc.</t>
        </r>
      </text>
    </comment>
    <comment ref="E189" authorId="0" shapeId="0">
      <text>
        <r>
          <rPr>
            <b/>
            <sz val="9"/>
            <color indexed="81"/>
            <rFont val="Tahoma"/>
            <family val="2"/>
          </rPr>
          <t>Autor:</t>
        </r>
        <r>
          <rPr>
            <sz val="9"/>
            <color indexed="81"/>
            <rFont val="Tahoma"/>
            <family val="2"/>
          </rPr>
          <t xml:space="preserve">
BFL at MTOW: SL - ISA</t>
        </r>
      </text>
    </comment>
    <comment ref="F189" authorId="0" shapeId="0">
      <text>
        <r>
          <rPr>
            <b/>
            <sz val="9"/>
            <color indexed="81"/>
            <rFont val="Tahoma"/>
            <family val="2"/>
          </rPr>
          <t>Autor:</t>
        </r>
        <r>
          <rPr>
            <sz val="9"/>
            <color indexed="81"/>
            <rFont val="Tahoma"/>
            <family val="2"/>
          </rPr>
          <t xml:space="preserve">
AUW= 17168kg</t>
        </r>
      </text>
    </comment>
    <comment ref="B190" authorId="0" shapeId="0">
      <text>
        <r>
          <rPr>
            <b/>
            <sz val="9"/>
            <color indexed="81"/>
            <rFont val="Tahoma"/>
            <family val="2"/>
          </rPr>
          <t>Autor:</t>
        </r>
        <r>
          <rPr>
            <sz val="9"/>
            <color indexed="81"/>
            <rFont val="Tahoma"/>
            <family val="2"/>
          </rPr>
          <t xml:space="preserve">
Especificando condiciones como peso, altitud, etc.</t>
        </r>
      </text>
    </comment>
    <comment ref="E190" authorId="0" shapeId="0">
      <text>
        <r>
          <rPr>
            <b/>
            <sz val="9"/>
            <color indexed="81"/>
            <rFont val="Tahoma"/>
            <family val="2"/>
          </rPr>
          <t>Autor:</t>
        </r>
        <r>
          <rPr>
            <sz val="9"/>
            <color indexed="81"/>
            <rFont val="Tahoma"/>
            <family val="2"/>
          </rPr>
          <t xml:space="preserve">
BFL at MTOW: SL - ISA</t>
        </r>
      </text>
    </comment>
    <comment ref="F190" authorId="0" shapeId="0">
      <text>
        <r>
          <rPr>
            <b/>
            <sz val="9"/>
            <color indexed="81"/>
            <rFont val="Tahoma"/>
            <family val="2"/>
          </rPr>
          <t>Autor:</t>
        </r>
        <r>
          <rPr>
            <sz val="9"/>
            <color indexed="81"/>
            <rFont val="Tahoma"/>
            <family val="2"/>
          </rPr>
          <t xml:space="preserve">
16783kg
</t>
        </r>
      </text>
    </comment>
    <comment ref="B191" authorId="0" shapeId="0">
      <text>
        <r>
          <rPr>
            <b/>
            <sz val="9"/>
            <color indexed="81"/>
            <rFont val="Tahoma"/>
            <family val="2"/>
          </rPr>
          <t>Autor:</t>
        </r>
        <r>
          <rPr>
            <sz val="9"/>
            <color indexed="81"/>
            <rFont val="Tahoma"/>
            <family val="2"/>
          </rPr>
          <t xml:space="preserve">
Especificando condiciones como peso, altitud, etc.</t>
        </r>
      </text>
    </comment>
    <comment ref="E191" authorId="0" shapeId="0">
      <text>
        <r>
          <rPr>
            <b/>
            <sz val="9"/>
            <color indexed="81"/>
            <rFont val="Tahoma"/>
            <family val="2"/>
          </rPr>
          <t>Autor:</t>
        </r>
        <r>
          <rPr>
            <sz val="9"/>
            <color indexed="81"/>
            <rFont val="Tahoma"/>
            <family val="2"/>
          </rPr>
          <t xml:space="preserve">
BFL at MTOW: SL - ISA</t>
        </r>
      </text>
    </comment>
    <comment ref="F191" authorId="0" shapeId="0">
      <text>
        <r>
          <rPr>
            <b/>
            <sz val="9"/>
            <color indexed="81"/>
            <rFont val="Tahoma"/>
            <family val="2"/>
          </rPr>
          <t>Autor:</t>
        </r>
        <r>
          <rPr>
            <sz val="9"/>
            <color indexed="81"/>
            <rFont val="Tahoma"/>
            <family val="2"/>
          </rPr>
          <t xml:space="preserve">
16783kg
</t>
        </r>
      </text>
    </comment>
    <comment ref="I191" authorId="0" shapeId="0">
      <text>
        <r>
          <rPr>
            <b/>
            <sz val="9"/>
            <color indexed="81"/>
            <rFont val="Tahoma"/>
            <family val="2"/>
          </rPr>
          <t>Autor:</t>
        </r>
        <r>
          <rPr>
            <sz val="9"/>
            <color indexed="81"/>
            <rFont val="Tahoma"/>
            <family val="2"/>
          </rPr>
          <t xml:space="preserve">
BFL at MTOW: SL - ISA</t>
        </r>
      </text>
    </comment>
  </commentList>
</comments>
</file>

<file path=xl/comments2.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contionuos in cruise conditions!
</t>
        </r>
      </text>
    </comment>
  </commentList>
</comments>
</file>

<file path=xl/comments3.xml><?xml version="1.0" encoding="utf-8"?>
<comments xmlns="http://schemas.openxmlformats.org/spreadsheetml/2006/main">
  <authors>
    <author>Autor</author>
  </authors>
  <commentList>
    <comment ref="A3" authorId="0" shapeId="0">
      <text>
        <r>
          <rPr>
            <b/>
            <sz val="9"/>
            <color indexed="81"/>
            <rFont val="Tahoma"/>
            <family val="2"/>
          </rPr>
          <t>Autor:</t>
        </r>
        <r>
          <rPr>
            <sz val="9"/>
            <color indexed="81"/>
            <rFont val="Tahoma"/>
            <family val="2"/>
          </rPr>
          <t xml:space="preserve">
Indicando condiciones como régimen de crucero, altitud, etc.</t>
        </r>
      </text>
    </comment>
    <comment ref="E3" authorId="0" shapeId="0">
      <text>
        <r>
          <rPr>
            <b/>
            <sz val="9"/>
            <color indexed="81"/>
            <rFont val="Tahoma"/>
            <family val="2"/>
          </rPr>
          <t>Autor:</t>
        </r>
        <r>
          <rPr>
            <sz val="9"/>
            <color indexed="81"/>
            <rFont val="Tahoma"/>
            <family val="2"/>
          </rPr>
          <t xml:space="preserve">
AUW 16329 kg
</t>
        </r>
      </text>
    </comment>
    <comment ref="E4" authorId="0" shapeId="0">
      <text>
        <r>
          <rPr>
            <b/>
            <sz val="9"/>
            <color indexed="81"/>
            <rFont val="Tahoma"/>
            <family val="2"/>
          </rPr>
          <t>Autor:</t>
        </r>
        <r>
          <rPr>
            <sz val="9"/>
            <color indexed="81"/>
            <rFont val="Tahoma"/>
            <family val="2"/>
          </rPr>
          <t xml:space="preserve">
with 998 kg of payload
</t>
        </r>
      </text>
    </comment>
    <comment ref="G4" authorId="0" shapeId="0">
      <text>
        <r>
          <rPr>
            <b/>
            <sz val="9"/>
            <color indexed="81"/>
            <rFont val="Tahoma"/>
            <family val="2"/>
          </rPr>
          <t>Autor:</t>
        </r>
        <r>
          <rPr>
            <sz val="9"/>
            <color indexed="81"/>
            <rFont val="Tahoma"/>
            <family val="2"/>
          </rPr>
          <t xml:space="preserve">
With max fuel
</t>
        </r>
      </text>
    </comment>
    <comment ref="M4"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A5" authorId="0" shapeId="0">
      <text>
        <r>
          <rPr>
            <b/>
            <sz val="9"/>
            <color indexed="81"/>
            <rFont val="Tahoma"/>
            <family val="2"/>
          </rPr>
          <t>Autor:</t>
        </r>
        <r>
          <rPr>
            <sz val="9"/>
            <color indexed="81"/>
            <rFont val="Tahoma"/>
            <family val="2"/>
          </rPr>
          <t xml:space="preserve">
En el despegue con todos los motores encendidos.</t>
        </r>
      </text>
    </comment>
    <comment ref="E6" authorId="0" shapeId="0">
      <text>
        <r>
          <rPr>
            <b/>
            <sz val="9"/>
            <color indexed="81"/>
            <rFont val="Tahoma"/>
            <family val="2"/>
          </rPr>
          <t>Autor:</t>
        </r>
        <r>
          <rPr>
            <sz val="9"/>
            <color indexed="81"/>
            <rFont val="Tahoma"/>
            <family val="2"/>
          </rPr>
          <t xml:space="preserve">
All weights from B configuration
</t>
        </r>
      </text>
    </comment>
    <comment ref="A7"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A9"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A10"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E13" authorId="0" shapeId="0">
      <text>
        <r>
          <rPr>
            <b/>
            <sz val="9"/>
            <color indexed="81"/>
            <rFont val="Tahoma"/>
            <family val="2"/>
          </rPr>
          <t>Autor:</t>
        </r>
        <r>
          <rPr>
            <sz val="9"/>
            <color indexed="81"/>
            <rFont val="Tahoma"/>
            <family val="2"/>
          </rPr>
          <t xml:space="preserve">
AUW = 16329kg
</t>
        </r>
      </text>
    </comment>
  </commentList>
</comments>
</file>

<file path=xl/sharedStrings.xml><?xml version="1.0" encoding="utf-8"?>
<sst xmlns="http://schemas.openxmlformats.org/spreadsheetml/2006/main" count="4597" uniqueCount="1493">
  <si>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</si>
  <si>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</si>
  <si>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</si>
  <si>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</si>
  <si>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</si>
  <si>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</si>
  <si>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</si>
  <si>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</si>
  <si>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</si>
  <si>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</si>
  <si>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</si>
  <si>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</si>
  <si>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</si>
  <si>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</si>
  <si>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</si>
  <si>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</si>
  <si>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</si>
  <si>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</si>
  <si>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</si>
  <si>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</si>
  <si>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</si>
  <si>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</si>
  <si>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</si>
  <si>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</si>
  <si>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</si>
  <si>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</si>
  <si>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</si>
  <si>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</si>
  <si>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</si>
  <si>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</si>
  <si>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</si>
  <si>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</si>
  <si>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</si>
  <si>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</si>
  <si>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</si>
  <si>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</si>
  <si>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</si>
  <si>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</si>
  <si>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</si>
  <si>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</si>
  <si>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</si>
  <si>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</si>
  <si>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</si>
  <si>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</si>
  <si>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</si>
  <si>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</si>
  <si>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</si>
  <si>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</si>
  <si>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</si>
  <si>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</si>
  <si>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</si>
  <si>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</si>
  <si>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</si>
  <si>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</si>
  <si>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</si>
  <si>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</si>
  <si>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</si>
  <si>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</si>
  <si>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</si>
  <si>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</si>
  <si>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</si>
  <si>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</si>
  <si>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</si>
  <si>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</si>
  <si>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</si>
  <si>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</si>
  <si>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</si>
  <si>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</si>
  <si>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</si>
  <si>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</si>
  <si>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</si>
  <si>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</si>
  <si>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</si>
  <si>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</si>
  <si>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</si>
  <si>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</si>
  <si>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</si>
  <si>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</si>
  <si>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</si>
  <si>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</si>
  <si>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</si>
  <si>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</si>
  <si>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</si>
  <si>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</si>
  <si>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</si>
  <si>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</si>
  <si>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</si>
  <si>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</si>
  <si>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</si>
  <si>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</si>
  <si>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</si>
  <si>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</si>
  <si>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</si>
  <si>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</si>
  <si>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</si>
  <si>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</si>
  <si>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</si>
  <si>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</si>
  <si>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</si>
  <si>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</si>
  <si>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</si>
  <si>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</si>
  <si>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</si>
  <si>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</si>
  <si>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</si>
  <si>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</si>
  <si>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</si>
  <si>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</si>
  <si>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</si>
  <si>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</si>
  <si>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</si>
  <si>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</si>
  <si>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</si>
  <si>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</si>
  <si>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</si>
  <si>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</si>
  <si>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</si>
  <si>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</si>
  <si>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</si>
  <si>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</si>
  <si>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</si>
  <si>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</si>
  <si>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</si>
  <si>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</si>
  <si>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</si>
  <si>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</si>
  <si>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</si>
  <si>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</si>
  <si>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</si>
  <si>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</si>
  <si>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</si>
  <si>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</si>
  <si>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</si>
  <si>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</si>
  <si>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</si>
  <si>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</si>
  <si>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</si>
  <si>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</si>
  <si>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</si>
  <si>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</si>
  <si>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</si>
  <si>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</si>
  <si>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</si>
  <si>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</si>
  <si>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</si>
  <si>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</si>
  <si>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</si>
  <si>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</si>
  <si>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</si>
  <si>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</si>
  <si>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</si>
  <si>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</si>
  <si>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</si>
  <si>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</si>
  <si>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</si>
  <si>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</si>
  <si>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</si>
  <si>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</si>
  <si>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</si>
  <si>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</si>
  <si>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</si>
  <si>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</si>
  <si>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</si>
  <si>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</si>
  <si>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</si>
  <si>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</si>
  <si>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</si>
  <si>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</si>
  <si>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</si>
  <si>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</si>
  <si>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</si>
  <si>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</si>
  <si>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</si>
  <si>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</si>
  <si>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</si>
  <si>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</si>
  <si>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</si>
  <si>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</si>
  <si>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</si>
  <si>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</si>
  <si>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</si>
  <si>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</si>
  <si>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</si>
  <si>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</si>
  <si>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</si>
  <si>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</si>
  <si>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</si>
  <si>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</si>
  <si>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</si>
  <si>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</si>
  <si>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</si>
  <si>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</si>
  <si>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</si>
  <si>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</si>
  <si>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</si>
  <si>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</si>
  <si>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</si>
  <si>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</si>
  <si>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</si>
  <si>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</si>
  <si>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</si>
  <si>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</si>
  <si>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</si>
  <si>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</si>
  <si>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</si>
  <si>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</si>
  <si>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</si>
  <si>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</si>
  <si>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</si>
  <si>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</si>
  <si>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</si>
  <si>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</si>
  <si>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</si>
  <si>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</si>
  <si>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</si>
  <si>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</si>
  <si>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</si>
  <si>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</si>
  <si>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</si>
  <si>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</si>
  <si>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</si>
  <si>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</si>
  <si>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</si>
  <si>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</si>
  <si>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</si>
  <si>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</si>
  <si>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</si>
  <si>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</si>
  <si>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</si>
  <si>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</si>
  <si>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</si>
  <si>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</si>
  <si>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</si>
  <si>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</si>
  <si>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</si>
  <si>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</si>
  <si>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</si>
  <si>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</si>
  <si>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</si>
  <si>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</si>
  <si>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</si>
  <si>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</si>
  <si>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</si>
  <si>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</si>
  <si>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</si>
  <si>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</si>
  <si>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</si>
  <si>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</si>
  <si>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</si>
  <si>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</si>
  <si>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</si>
  <si>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</si>
  <si>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</si>
  <si>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</si>
  <si>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</si>
  <si>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</si>
  <si>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</si>
  <si>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</si>
  <si>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</si>
  <si>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</si>
  <si>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</si>
  <si>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</si>
  <si>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</si>
  <si>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</si>
  <si>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</si>
  <si>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</si>
  <si>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</si>
  <si>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</si>
  <si>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</si>
  <si>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</si>
  <si>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</si>
  <si>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</si>
  <si>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</si>
  <si>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</si>
  <si>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</si>
  <si>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</si>
  <si>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</si>
  <si>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</si>
  <si>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</si>
  <si>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</si>
  <si>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</si>
  <si>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</si>
  <si>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</si>
  <si>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</si>
  <si>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</si>
  <si>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</si>
  <si>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</si>
  <si>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</si>
  <si>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</si>
  <si>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</si>
  <si>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</si>
  <si>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</si>
  <si>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</si>
  <si>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</si>
  <si>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</si>
  <si>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</si>
  <si>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</si>
  <si>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</si>
  <si>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</si>
  <si>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</si>
  <si>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</si>
  <si>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</si>
  <si>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</si>
  <si>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</si>
  <si>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</si>
  <si>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</si>
  <si>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</si>
  <si>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</si>
  <si>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</si>
  <si>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</si>
  <si>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</si>
  <si>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</si>
  <si>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</si>
  <si>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</si>
  <si>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</si>
  <si>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FL100</t>
  </si>
  <si>
    <t>Bombardier 415</t>
  </si>
  <si>
    <t>PW123AF</t>
  </si>
  <si>
    <t>Pratt &amp; Whitney</t>
  </si>
  <si>
    <t>Semejante ACT 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</si>
  <si>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</si>
  <si>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</si>
  <si>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</si>
  <si>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</si>
  <si>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</si>
  <si>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</si>
  <si>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</si>
  <si>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</si>
  <si>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</si>
  <si>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</si>
  <si>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</si>
  <si>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</si>
  <si>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</si>
  <si>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</si>
  <si>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CASCO</t>
  </si>
  <si>
    <t>Hull length</t>
  </si>
  <si>
    <r>
      <t>[L</t>
    </r>
    <r>
      <rPr>
        <vertAlign val="subscript"/>
        <sz val="11"/>
        <color theme="1"/>
        <rFont val="Calibri"/>
        <family val="2"/>
        <scheme val="minor"/>
      </rPr>
      <t>hull</t>
    </r>
    <r>
      <rPr>
        <sz val="11"/>
        <color theme="1"/>
        <rFont val="Calibri"/>
        <family val="2"/>
        <scheme val="minor"/>
      </rPr>
      <t>]</t>
    </r>
  </si>
  <si>
    <t>Beam</t>
  </si>
  <si>
    <r>
      <t>[P</t>
    </r>
    <r>
      <rPr>
        <vertAlign val="subscript"/>
        <sz val="11"/>
        <color theme="1"/>
        <rFont val="Calibri"/>
        <family val="2"/>
        <scheme val="minor"/>
      </rPr>
      <t>to</t>
    </r>
    <r>
      <rPr>
        <sz val="11"/>
        <color theme="1"/>
        <rFont val="Calibri"/>
        <family val="2"/>
        <scheme val="minor"/>
      </rPr>
      <t>]</t>
    </r>
  </si>
  <si>
    <r>
      <t>Relación P</t>
    </r>
    <r>
      <rPr>
        <vertAlign val="subscript"/>
        <sz val="11"/>
        <color theme="1"/>
        <rFont val="Calibri"/>
        <family val="2"/>
        <scheme val="minor"/>
      </rPr>
      <t>to</t>
    </r>
    <r>
      <rPr>
        <sz val="11"/>
        <color theme="1"/>
        <rFont val="Calibri"/>
        <family val="2"/>
        <scheme val="minor"/>
      </rPr>
      <t>/MTOW</t>
    </r>
  </si>
  <si>
    <r>
      <t>[P</t>
    </r>
    <r>
      <rPr>
        <vertAlign val="subscript"/>
        <sz val="11"/>
        <color theme="1"/>
        <rFont val="Calibri"/>
        <family val="2"/>
        <scheme val="minor"/>
      </rPr>
      <t>to</t>
    </r>
    <r>
      <rPr>
        <sz val="11"/>
        <color theme="1"/>
        <rFont val="Calibri"/>
        <family val="2"/>
        <scheme val="minor"/>
      </rPr>
      <t>/MTOW]</t>
    </r>
  </si>
  <si>
    <t>[W/N]</t>
  </si>
  <si>
    <t>Potencia total al despegue</t>
  </si>
  <si>
    <r>
      <t>[L</t>
    </r>
    <r>
      <rPr>
        <vertAlign val="subscript"/>
        <sz val="11"/>
        <color theme="1"/>
        <rFont val="Calibri"/>
        <family val="2"/>
        <scheme val="minor"/>
      </rPr>
      <t>hull</t>
    </r>
    <r>
      <rPr>
        <sz val="11"/>
        <color theme="1"/>
        <rFont val="Calibri"/>
        <family val="2"/>
        <scheme val="minor"/>
      </rPr>
      <t>/B]</t>
    </r>
  </si>
  <si>
    <t>Hull length to beam ratio</t>
  </si>
  <si>
    <t>Distancia Despegue Water</t>
  </si>
  <si>
    <r>
      <t>[S</t>
    </r>
    <r>
      <rPr>
        <vertAlign val="subscript"/>
        <sz val="11"/>
        <color theme="1"/>
        <rFont val="Calibri"/>
        <family val="2"/>
        <scheme val="minor"/>
      </rPr>
      <t>tow</t>
    </r>
    <r>
      <rPr>
        <sz val="11"/>
        <color theme="1"/>
        <rFont val="Calibri"/>
        <family val="2"/>
        <scheme val="minor"/>
      </rPr>
      <t>]</t>
    </r>
  </si>
  <si>
    <t>Distancia Aterrizaje Water</t>
  </si>
  <si>
    <r>
      <t>[S</t>
    </r>
    <r>
      <rPr>
        <vertAlign val="subscript"/>
        <sz val="11"/>
        <color theme="1"/>
        <rFont val="Calibri"/>
        <family val="2"/>
        <scheme val="minor"/>
      </rPr>
      <t>Lw</t>
    </r>
    <r>
      <rPr>
        <sz val="11"/>
        <color theme="1"/>
        <rFont val="Calibri"/>
        <family val="2"/>
        <scheme val="minor"/>
      </rPr>
      <t>]</t>
    </r>
  </si>
  <si>
    <t>Velocidad de despegue water</t>
  </si>
  <si>
    <r>
      <t>[V</t>
    </r>
    <r>
      <rPr>
        <vertAlign val="subscript"/>
        <sz val="11"/>
        <color theme="1"/>
        <rFont val="Calibri"/>
        <family val="2"/>
        <scheme val="minor"/>
      </rPr>
      <t>2w</t>
    </r>
    <r>
      <rPr>
        <sz val="11"/>
        <color theme="1"/>
        <rFont val="Calibri"/>
        <family val="2"/>
        <scheme val="minor"/>
      </rPr>
      <t>]</t>
    </r>
  </si>
  <si>
    <t>kts2ms</t>
  </si>
  <si>
    <t>Velocidad de entrada en pérdida en despegue water</t>
  </si>
  <si>
    <r>
      <t>[V</t>
    </r>
    <r>
      <rPr>
        <vertAlign val="subscript"/>
        <sz val="11"/>
        <color theme="1"/>
        <rFont val="Calibri"/>
        <family val="2"/>
        <scheme val="minor"/>
      </rPr>
      <t>stall_TOw</t>
    </r>
    <r>
      <rPr>
        <sz val="11"/>
        <color theme="1"/>
        <rFont val="Calibri"/>
        <family val="2"/>
        <scheme val="minor"/>
      </rPr>
      <t>]</t>
    </r>
  </si>
  <si>
    <t>Velocidad de aterrizaje</t>
  </si>
  <si>
    <r>
      <t>[V</t>
    </r>
    <r>
      <rPr>
        <vertAlign val="subscript"/>
        <sz val="11"/>
        <color theme="1"/>
        <rFont val="Calibri"/>
        <family val="2"/>
        <scheme val="minor"/>
      </rPr>
      <t>l</t>
    </r>
    <r>
      <rPr>
        <sz val="11"/>
        <color theme="1"/>
        <rFont val="Calibri"/>
        <family val="2"/>
        <scheme val="minor"/>
      </rPr>
      <t>]</t>
    </r>
  </si>
  <si>
    <r>
      <t>[V</t>
    </r>
    <r>
      <rPr>
        <vertAlign val="subscript"/>
        <sz val="11"/>
        <color theme="1"/>
        <rFont val="Calibri"/>
        <family val="2"/>
        <scheme val="minor"/>
      </rPr>
      <t>lw</t>
    </r>
    <r>
      <rPr>
        <sz val="11"/>
        <color theme="1"/>
        <rFont val="Calibri"/>
        <family val="2"/>
        <scheme val="minor"/>
      </rPr>
      <t>]</t>
    </r>
  </si>
  <si>
    <t>Velocidad de aterrizaje water</t>
  </si>
  <si>
    <t>Velocidad de entrada en pérdida en aterrizaje water</t>
  </si>
  <si>
    <t>Conventional flying boat</t>
  </si>
  <si>
    <t>hp2w</t>
  </si>
  <si>
    <t>Take off power W</t>
  </si>
  <si>
    <t>Maximum continuous power W</t>
  </si>
  <si>
    <t>Take of SFC</t>
  </si>
  <si>
    <t>Maximum continuous power SFC</t>
  </si>
  <si>
    <t>alta</t>
  </si>
  <si>
    <r>
      <t>[N/m</t>
    </r>
    <r>
      <rPr>
        <vertAlign val="superscript"/>
        <sz val="11"/>
        <color theme="1"/>
        <rFont val="Calibri"/>
        <family val="2"/>
        <scheme val="minor"/>
      </rPr>
      <t>2</t>
    </r>
    <r>
      <rPr>
        <sz val="11"/>
        <color theme="1"/>
        <rFont val="Calibri"/>
        <family val="2"/>
        <scheme val="minor"/>
      </rPr>
      <t>]</t>
    </r>
  </si>
  <si>
    <t>Beriev B-12</t>
  </si>
  <si>
    <t>Beriev</t>
  </si>
  <si>
    <t>Sobre el ala</t>
  </si>
  <si>
    <t> Ivchenko Progress AI-20D</t>
  </si>
  <si>
    <t>Pratt &amp; Whitney Canada PW127 </t>
  </si>
  <si>
    <t>Cruise/Take of</t>
  </si>
  <si>
    <t>Harbin SH-5</t>
  </si>
  <si>
    <t>Harbin</t>
  </si>
  <si>
    <t>ShinMaywa US-2</t>
  </si>
  <si>
    <t>Gruman Albatross</t>
  </si>
  <si>
    <t>Beriev Be-200</t>
  </si>
  <si>
    <t>Velocidad de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</si>
  <si>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</si>
  <si>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stall_Lw</t>
    </r>
    <r>
      <rPr>
        <sz val="11"/>
        <color theme="1"/>
        <rFont val="Calibri"/>
        <family val="2"/>
        <scheme val="minor"/>
      </rPr>
      <t>]</t>
    </r>
  </si>
  <si>
    <t>WaterDensity</t>
  </si>
  <si>
    <t>[kg/m^3]</t>
  </si>
  <si>
    <t>Forebody length</t>
  </si>
  <si>
    <t>Deadrise Angle</t>
  </si>
  <si>
    <t>[Beta]</t>
  </si>
  <si>
    <t>[º]</t>
  </si>
  <si>
    <t>Ala</t>
  </si>
  <si>
    <t>Dongan</t>
  </si>
  <si>
    <t> Ivchenko Progress </t>
  </si>
  <si>
    <t>AI-20D</t>
  </si>
  <si>
    <t>AE 2100</t>
  </si>
  <si>
    <t xml:space="preserve">Rolls-Royce </t>
  </si>
  <si>
    <t>Wright R-1820-76 "Cyclone 9"</t>
  </si>
  <si>
    <t>Civil Turboshaft/Turboprop Specifications</t>
  </si>
  <si>
    <t>(sorted by engine manufacturer)</t>
  </si>
  <si>
    <t>Manufacturer</t>
  </si>
  <si>
    <t>Model</t>
  </si>
  <si>
    <t>Application(s)</t>
  </si>
  <si>
    <t>Power</t>
  </si>
  <si>
    <t>SFC</t>
  </si>
  <si>
    <t>Airflow</t>
  </si>
  <si>
    <t>OPR</t>
  </si>
  <si>
    <t>Number</t>
  </si>
  <si>
    <t>LPC</t>
  </si>
  <si>
    <t>HPC</t>
  </si>
  <si>
    <t>HPT</t>
  </si>
  <si>
    <t>IPT</t>
  </si>
  <si>
    <t>LPT</t>
  </si>
  <si>
    <t>Length</t>
  </si>
  <si>
    <t>Width/</t>
  </si>
  <si>
    <t>Weight</t>
  </si>
  <si>
    <t>Notes</t>
  </si>
  <si>
    <t>Refs</t>
  </si>
  <si>
    <t>(TO)</t>
  </si>
  <si>
    <t>Spools</t>
  </si>
  <si>
    <t>Stgs</t>
  </si>
  <si>
    <t>Diameter</t>
  </si>
  <si>
    <t>(dry)</t>
  </si>
  <si>
    <t>[shp]</t>
  </si>
  <si>
    <t>[lb/shp hr]</t>
  </si>
  <si>
    <t>[lb/s]</t>
  </si>
  <si>
    <t>[in]</t>
  </si>
  <si>
    <t>Allison</t>
  </si>
  <si>
    <t>250-B15</t>
  </si>
  <si>
    <t>Courier, Twin Stallion</t>
  </si>
  <si>
    <t>1 + FT</t>
  </si>
  <si>
    <t>6 + 1C</t>
  </si>
  <si>
    <t>250-B15A</t>
  </si>
  <si>
    <t>SM1019</t>
  </si>
  <si>
    <t>250-B15G</t>
  </si>
  <si>
    <t>250-B17</t>
  </si>
  <si>
    <t>Cessna 402/414, Nomad N-22</t>
  </si>
  <si>
    <t>250-B17B</t>
  </si>
  <si>
    <t>Cessna 402/414, Nomad N-22, SM1019E</t>
  </si>
  <si>
    <t>250-B17C</t>
  </si>
  <si>
    <t>Cessna 402/414, Nomad N-22/-24, BN-2T, P68TP, A36, GZ22, AT-35</t>
  </si>
  <si>
    <t>250-B17D</t>
  </si>
  <si>
    <t>SF260TP, KM2D, HTT34, CT-4C</t>
  </si>
  <si>
    <t>250-B17E</t>
  </si>
  <si>
    <t>Nomad N-22/-24</t>
  </si>
  <si>
    <t>250-B17F</t>
  </si>
  <si>
    <t>AT-34, Grob 140TP</t>
  </si>
  <si>
    <t>4 + 1C</t>
  </si>
  <si>
    <t>250-B17F/1</t>
  </si>
  <si>
    <t>BN-2T, Defender 4000</t>
  </si>
  <si>
    <t>250-B17F/2</t>
  </si>
  <si>
    <t>P-210, A36, Cessna 206H</t>
  </si>
  <si>
    <t>250-C14</t>
  </si>
  <si>
    <t>AB206A/C, A206B (not produced)</t>
  </si>
  <si>
    <t>250-C18</t>
  </si>
  <si>
    <t>Bell 206A, AB206A, MD500, MD500C</t>
  </si>
  <si>
    <t>250-C18A</t>
  </si>
  <si>
    <t>MD500, MD500C</t>
  </si>
  <si>
    <t>250-C18B</t>
  </si>
  <si>
    <t>Bell 206A, AB206A</t>
  </si>
  <si>
    <t>250-C20</t>
  </si>
  <si>
    <t>Bell 206B, MD500C, A109A, BO105C/CB, Fokker H5</t>
  </si>
  <si>
    <t>250-C20B</t>
  </si>
  <si>
    <t>Bell 47G, Bell 206B-1/B-3, AB206B, MD500D/E, A109A, BO105CBS/CBS-4/CBS-5, RH-1100, UH-12E, KA226</t>
  </si>
  <si>
    <t>250-C20F</t>
  </si>
  <si>
    <t>AS355E/F1/F2</t>
  </si>
  <si>
    <t>250-C20F/2R</t>
  </si>
  <si>
    <t>AS355F2R</t>
  </si>
  <si>
    <t>250-C20J</t>
  </si>
  <si>
    <t>Bell 206B-3/L</t>
  </si>
  <si>
    <t>250-C20R</t>
  </si>
  <si>
    <t>Bell 206LT, Gemini ST, Bell 400/440 (not produced)</t>
  </si>
  <si>
    <t>250-C20R/1</t>
  </si>
  <si>
    <t>A109A Mk.2, A109C/C Max, Gemini ST</t>
  </si>
  <si>
    <t>250-C20R/2</t>
  </si>
  <si>
    <t>Bell 260B-3/L, MD500D/ER, MD520N, KA-226A</t>
  </si>
  <si>
    <t>250-C20R/3</t>
  </si>
  <si>
    <t>BO108 (not produced/see EC135)</t>
  </si>
  <si>
    <t>250-C20R/4</t>
  </si>
  <si>
    <t>250-C20R/9</t>
  </si>
  <si>
    <t>250-C20S</t>
  </si>
  <si>
    <t>Cessna 185, 206, 207 conversions</t>
  </si>
  <si>
    <t>250-C20W</t>
  </si>
  <si>
    <t>TH330, TH333, TH480A/B</t>
  </si>
  <si>
    <t>250-C22</t>
  </si>
  <si>
    <t>A109D</t>
  </si>
  <si>
    <t>250-C28B</t>
  </si>
  <si>
    <t>Bell 206L-1, AB206L</t>
  </si>
  <si>
    <t>1C</t>
  </si>
  <si>
    <t>250-C28C</t>
  </si>
  <si>
    <t>BO105LS/LS-A1/LS-A3</t>
  </si>
  <si>
    <t>250-C30</t>
  </si>
  <si>
    <t>MD530, FT600, S-76A</t>
  </si>
  <si>
    <t>250-C30C</t>
  </si>
  <si>
    <t>250-C30G</t>
  </si>
  <si>
    <t>Bell 222</t>
  </si>
  <si>
    <t>250-C30G/2</t>
  </si>
  <si>
    <t>Bell 230</t>
  </si>
  <si>
    <t>250-C30L</t>
  </si>
  <si>
    <t>(see military turboshaft specifications)</t>
  </si>
  <si>
    <t>250-C30M</t>
  </si>
  <si>
    <t>AS350D</t>
  </si>
  <si>
    <t>250-C30P</t>
  </si>
  <si>
    <t>Bell 206L-3/L-4</t>
  </si>
  <si>
    <t>250-C30R</t>
  </si>
  <si>
    <t>250-C30R/1</t>
  </si>
  <si>
    <t>250-C30R/2</t>
  </si>
  <si>
    <t>250-C30R/3</t>
  </si>
  <si>
    <t>250-C30R/3M</t>
  </si>
  <si>
    <t>250-C30S</t>
  </si>
  <si>
    <t>S-76A-2</t>
  </si>
  <si>
    <t>250-C30U</t>
  </si>
  <si>
    <t>250-C40B</t>
  </si>
  <si>
    <t>Bell 430</t>
  </si>
  <si>
    <t>Allison (Rolls-Royce)</t>
  </si>
  <si>
    <t>250-C47B</t>
  </si>
  <si>
    <t>Bell 407</t>
  </si>
  <si>
    <t>250-C47M</t>
  </si>
  <si>
    <t>MD600N</t>
  </si>
  <si>
    <t>501-D13</t>
  </si>
  <si>
    <t>L-188A/C Electra</t>
  </si>
  <si>
    <t>501-D13A</t>
  </si>
  <si>
    <t>501-D13D</t>
  </si>
  <si>
    <t>Convair CV-580</t>
  </si>
  <si>
    <t>501-D13H</t>
  </si>
  <si>
    <t>501-D15</t>
  </si>
  <si>
    <t>501-D22</t>
  </si>
  <si>
    <t>Lockheed L-382</t>
  </si>
  <si>
    <t>501-D22A</t>
  </si>
  <si>
    <t>Lockheed L-100-20/-30</t>
  </si>
  <si>
    <t>501-D22C</t>
  </si>
  <si>
    <t>B-377GT Guppy 201</t>
  </si>
  <si>
    <t>501-D22G</t>
  </si>
  <si>
    <t>Convair CV-5800</t>
  </si>
  <si>
    <t>AE 2100A</t>
  </si>
  <si>
    <t>Saab 2000</t>
  </si>
  <si>
    <t>AE 2100C</t>
  </si>
  <si>
    <t>N-250-50/-100 (not produced)</t>
  </si>
  <si>
    <t>Avco Lycoming</t>
  </si>
  <si>
    <t>AL5512</t>
  </si>
  <si>
    <t>Boeing 234ER/LR/UT, Boeing 360 (not produced)</t>
  </si>
  <si>
    <t>7 + 1C</t>
  </si>
  <si>
    <t>LTC 4B-8D</t>
  </si>
  <si>
    <t>Bell 214A</t>
  </si>
  <si>
    <t>LTC 4B-12</t>
  </si>
  <si>
    <t>LTC 4R-1</t>
  </si>
  <si>
    <t>LTC 4R-3</t>
  </si>
  <si>
    <t>LTC 4V-1</t>
  </si>
  <si>
    <t>2 + FT</t>
  </si>
  <si>
    <t>LTP 101-600A-1A</t>
  </si>
  <si>
    <t>Cessna/Riley 421, Turbo Thrush, Ag-Cat, AT-302/-302A, Do 28D-5X</t>
  </si>
  <si>
    <t>1 + 1C</t>
  </si>
  <si>
    <t>LTP 101-700A-1A</t>
  </si>
  <si>
    <t>Cessna/Riley 421, Turbo Thrush, Ag-Cat, Piaggio P166</t>
  </si>
  <si>
    <t>LTS 101-600A-2</t>
  </si>
  <si>
    <t>AS350C/D/D1</t>
  </si>
  <si>
    <t>LTS 101-600A-3</t>
  </si>
  <si>
    <t>LTS 101-600A-3A</t>
  </si>
  <si>
    <t>LTS 101-650B-1</t>
  </si>
  <si>
    <t>BK117A1/A3/A4</t>
  </si>
  <si>
    <t>LTS 101-650C-2</t>
  </si>
  <si>
    <t>LTS 101-650C-3</t>
  </si>
  <si>
    <t>LTS 101-650C-3A</t>
  </si>
  <si>
    <t>LTS 101-700D-2</t>
  </si>
  <si>
    <t>AS350SuperB2</t>
  </si>
  <si>
    <t>LTS 101-750B-1</t>
  </si>
  <si>
    <t>BK117B/B1/B2</t>
  </si>
  <si>
    <t>LTS 101-750B-2</t>
  </si>
  <si>
    <t>AS366</t>
  </si>
  <si>
    <t>LTS 101-750C-1</t>
  </si>
  <si>
    <t>Bell 222B/UT</t>
  </si>
  <si>
    <t>T5311A</t>
  </si>
  <si>
    <t>Bell 204B, AB204A</t>
  </si>
  <si>
    <t>5 + 1C</t>
  </si>
  <si>
    <t>T5313A</t>
  </si>
  <si>
    <t>Bell 205A, AB205A-1</t>
  </si>
  <si>
    <t>T5313B</t>
  </si>
  <si>
    <t>Bell 204B-2, Bell 205A1</t>
  </si>
  <si>
    <t>T5317A</t>
  </si>
  <si>
    <t>Bell 205A1, Kaman K-Max</t>
  </si>
  <si>
    <t>T5319A</t>
  </si>
  <si>
    <t>T5321A</t>
  </si>
  <si>
    <t>T5508D</t>
  </si>
  <si>
    <t>Bell 214B/B-1/C</t>
  </si>
  <si>
    <t>Avco Lycoming (Textron Lycoming)</t>
  </si>
  <si>
    <t>T55-L-714A</t>
  </si>
  <si>
    <t>Boeing 414-100 Super D</t>
  </si>
  <si>
    <t>Baranov (OMSK)</t>
  </si>
  <si>
    <t>TVD-20-03</t>
  </si>
  <si>
    <t>An-38-200, T-101V</t>
  </si>
  <si>
    <t>Bristol</t>
  </si>
  <si>
    <t>Proteus 625</t>
  </si>
  <si>
    <t>Britannia 101 prototypes</t>
  </si>
  <si>
    <t>Proteus 705</t>
  </si>
  <si>
    <t>Britannia 101/102</t>
  </si>
  <si>
    <t>Proteus 755</t>
  </si>
  <si>
    <t>Britannia 301/302/306/307/307F/308/308F/309, 200 (not produced)</t>
  </si>
  <si>
    <t>Proteus 765</t>
  </si>
  <si>
    <t>Britannia 311/312/312F/313/314/317/318/324</t>
  </si>
  <si>
    <t>de Havilland</t>
  </si>
  <si>
    <t>Gnome H.1000 Mk.501</t>
  </si>
  <si>
    <t>Whirlwind 3, Bell 204B</t>
  </si>
  <si>
    <t>de Havilland (Bristol Siddeley)</t>
  </si>
  <si>
    <t>Gnome H.1200 Mk.610</t>
  </si>
  <si>
    <t>Bell 203, AZ-101G (not produced)</t>
  </si>
  <si>
    <t>Gnome H.1200 Mk.640</t>
  </si>
  <si>
    <t>Vertol 107-2</t>
  </si>
  <si>
    <t>Garrett</t>
  </si>
  <si>
    <t>TPE331-1-100F</t>
  </si>
  <si>
    <t>Porter</t>
  </si>
  <si>
    <t>2C</t>
  </si>
  <si>
    <t>TPE331-1-101</t>
  </si>
  <si>
    <t>Interceptor 400, PC-6/C1 Turbo-Porter</t>
  </si>
  <si>
    <t>TPE331-1-101B</t>
  </si>
  <si>
    <t>Turbo 18 (Turboliner)</t>
  </si>
  <si>
    <t>TPE331-1-101E</t>
  </si>
  <si>
    <t>Jetliner 600</t>
  </si>
  <si>
    <t>TPE331-1-101F</t>
  </si>
  <si>
    <t>PC-6/C2-H2 Turbo-Porter, Peacemaker</t>
  </si>
  <si>
    <t>TPE331-1-101Z</t>
  </si>
  <si>
    <t>S2R Turbo Thrush</t>
  </si>
  <si>
    <t>TPE331-1-151A</t>
  </si>
  <si>
    <t>MU-2DP/F/G</t>
  </si>
  <si>
    <t>TPE331-1-151G</t>
  </si>
  <si>
    <t>Merlin IIB</t>
  </si>
  <si>
    <t>TPE331-1-151K</t>
  </si>
  <si>
    <t>Turbo Commander</t>
  </si>
  <si>
    <t>TPE331-1-151Z</t>
  </si>
  <si>
    <t>G164B</t>
  </si>
  <si>
    <t>TPE331-1U</t>
  </si>
  <si>
    <t>TPE331-1UA</t>
  </si>
  <si>
    <t>TPE331-2-201C</t>
  </si>
  <si>
    <t>C-212</t>
  </si>
  <si>
    <t>TPE331-2-251A</t>
  </si>
  <si>
    <t>Skyvan III</t>
  </si>
  <si>
    <t>TPE331-2U-201A</t>
  </si>
  <si>
    <t>TPE331-2UA-203D</t>
  </si>
  <si>
    <t>Goose</t>
  </si>
  <si>
    <t>TPE331-3-301</t>
  </si>
  <si>
    <t>TPE331-3-303</t>
  </si>
  <si>
    <t>TPE331-3A-301W</t>
  </si>
  <si>
    <t>Jetstream 3M (not produced)</t>
  </si>
  <si>
    <t>TPE331-3U-303G</t>
  </si>
  <si>
    <t>Merlin III/IIIA/IV/IVA, Metro</t>
  </si>
  <si>
    <t>TPE331-3U-303N</t>
  </si>
  <si>
    <t>S55T</t>
  </si>
  <si>
    <t>TPE331-3U-303V</t>
  </si>
  <si>
    <t>Jetstream 3</t>
  </si>
  <si>
    <t>TPE331-3U-304G</t>
  </si>
  <si>
    <t>Merlin III/IIIA/IV/IVA, Metro I/II/IIA</t>
  </si>
  <si>
    <t>TPE331-3UW-304G</t>
  </si>
  <si>
    <t>Metro II/IIA</t>
  </si>
  <si>
    <t>TPE331-3W-301A</t>
  </si>
  <si>
    <t>TPE331-3W-304G</t>
  </si>
  <si>
    <t>TPE331-5-251C</t>
  </si>
  <si>
    <t>C-211-100</t>
  </si>
  <si>
    <t>TPE331-5-251K</t>
  </si>
  <si>
    <t>Turbo Commander 690/690A/680B</t>
  </si>
  <si>
    <t>TPE331-5-252C</t>
  </si>
  <si>
    <t>C-212-100</t>
  </si>
  <si>
    <t>TPE331-5-252D</t>
  </si>
  <si>
    <t>Do 228-101/-201/-202/-202K</t>
  </si>
  <si>
    <t>TPE331-5-252K</t>
  </si>
  <si>
    <t>Turbo Commander 690A/690B</t>
  </si>
  <si>
    <t>TPE331-5-252M</t>
  </si>
  <si>
    <t>MU-2N/P</t>
  </si>
  <si>
    <t>TPE331-5-254K</t>
  </si>
  <si>
    <t>Jetprop Commander 690C/690D</t>
  </si>
  <si>
    <t>TPE331-5-255K</t>
  </si>
  <si>
    <t>Turbo Commander 690/690A/690B, Jetprop Commander 690C/690D</t>
  </si>
  <si>
    <t>TPE331-5A-252D</t>
  </si>
  <si>
    <t>Do 228-212</t>
  </si>
  <si>
    <t>TPE331-5AB-252D</t>
  </si>
  <si>
    <t>TPE331-5B-252D</t>
  </si>
  <si>
    <t>TPE331-6-251M</t>
  </si>
  <si>
    <t>MU-2J/K/L/M</t>
  </si>
  <si>
    <t>TPE331-6-252B</t>
  </si>
  <si>
    <t>King Air B100</t>
  </si>
  <si>
    <t>TPE331-6-252L</t>
  </si>
  <si>
    <t>TPE331-6-252M</t>
  </si>
  <si>
    <t>MU-2J/K/L/M, FU24-950/954, FU24A-950/954</t>
  </si>
  <si>
    <t>TPE331-6-252T</t>
  </si>
  <si>
    <t>Skyvan</t>
  </si>
  <si>
    <t>TPE331-6-253B</t>
  </si>
  <si>
    <t>TPE331-6A-251M</t>
  </si>
  <si>
    <t>TPE331-6A-252M</t>
  </si>
  <si>
    <t>TPE331-8-401S</t>
  </si>
  <si>
    <t>Conquest II</t>
  </si>
  <si>
    <t>TPE331-8-402S</t>
  </si>
  <si>
    <t>TPE331-8-422S</t>
  </si>
  <si>
    <t>TPE331-9-???S</t>
  </si>
  <si>
    <t>TPE331-10-501C</t>
  </si>
  <si>
    <t>C-212-200</t>
  </si>
  <si>
    <t>TPE331-10-501K</t>
  </si>
  <si>
    <t>Commander 980</t>
  </si>
  <si>
    <t>TPE331-10-501M</t>
  </si>
  <si>
    <t>TPE331-10-511K</t>
  </si>
  <si>
    <t>Commander 1000</t>
  </si>
  <si>
    <t>TPE331-10-511M</t>
  </si>
  <si>
    <t>TPE331-10A</t>
  </si>
  <si>
    <t>TPE331-10AV-511B</t>
  </si>
  <si>
    <t>TPE331-10AV-511KA</t>
  </si>
  <si>
    <t>Kilo Alpha 290</t>
  </si>
  <si>
    <t>TPE331-10AV-511M</t>
  </si>
  <si>
    <t>TPE331-10G-511D</t>
  </si>
  <si>
    <t>Do 228-???</t>
  </si>
  <si>
    <t>TPE331-10GP-511D</t>
  </si>
  <si>
    <t>TPE331-10GT-511D</t>
  </si>
  <si>
    <t>TPE331-10N-511S</t>
  </si>
  <si>
    <t>TPE331-10N-512S</t>
  </si>
  <si>
    <t>TPE331-10N-513S</t>
  </si>
  <si>
    <t>TPE331-10N-514S</t>
  </si>
  <si>
    <t>TPE331-10N-515S</t>
  </si>
  <si>
    <t>TPE331-10N-531S</t>
  </si>
  <si>
    <t>TPE331-10N-532S</t>
  </si>
  <si>
    <t>TPE331-10N-533S</t>
  </si>
  <si>
    <t>TPE331-10N-534S</t>
  </si>
  <si>
    <t>TPE331-10N-535S</t>
  </si>
  <si>
    <t>TPE331-10P-511D</t>
  </si>
  <si>
    <t>TPE331-10R-501C</t>
  </si>
  <si>
    <t>TPE331-10R-502C</t>
  </si>
  <si>
    <t>TPE331-10R-511C</t>
  </si>
  <si>
    <t>TPE331-10R-512C</t>
  </si>
  <si>
    <t>TPE331-10R-513C</t>
  </si>
  <si>
    <t>C-212-300</t>
  </si>
  <si>
    <t>TPE331-10T-511D</t>
  </si>
  <si>
    <t>Do 228-202K</t>
  </si>
  <si>
    <t>TPE331-10T-511K</t>
  </si>
  <si>
    <t>Turbo Commander 690A/690B, Commander 840/900</t>
  </si>
  <si>
    <t>TPE331-10T-511M</t>
  </si>
  <si>
    <t>TPE331-10T-512K</t>
  </si>
  <si>
    <t>TPE331-10T-513K</t>
  </si>
  <si>
    <t>TPE331-10T-515K</t>
  </si>
  <si>
    <t>TPE331-10T-516K</t>
  </si>
  <si>
    <t>TPE331-10T-517K</t>
  </si>
  <si>
    <t>TPE331-10U-501G</t>
  </si>
  <si>
    <t>Merlin IIIB</t>
  </si>
  <si>
    <t>TPE331-10U-502G</t>
  </si>
  <si>
    <t>TPE331-10U-503G</t>
  </si>
  <si>
    <t>Merlin 300 (IIIC)</t>
  </si>
  <si>
    <t>TPE331-10U-511G</t>
  </si>
  <si>
    <t>TPE331-10U-512G</t>
  </si>
  <si>
    <t>TPE331-10U-513G</t>
  </si>
  <si>
    <t>TPE331-10UA-511G</t>
  </si>
  <si>
    <t>TPE331-10UF-501H</t>
  </si>
  <si>
    <t>TPE331-10UF-511H</t>
  </si>
  <si>
    <t>Jetstream 3108</t>
  </si>
  <si>
    <t>TPE331-10UF-512H</t>
  </si>
  <si>
    <t>TPE331-10UF-513H</t>
  </si>
  <si>
    <t>Jetstream 3101/3103/3107</t>
  </si>
  <si>
    <t>TPE331-10UF-514H</t>
  </si>
  <si>
    <t>TPE331-10UF-515H</t>
  </si>
  <si>
    <t>Jetstream 3101</t>
  </si>
  <si>
    <t>TPE331-10UF-516H</t>
  </si>
  <si>
    <t>TPE331-10UG-513H</t>
  </si>
  <si>
    <t>Jetstream 3101/3102/3108</t>
  </si>
  <si>
    <t>TPE331-10UG-514H</t>
  </si>
  <si>
    <t>Jetstream 3101/3102</t>
  </si>
  <si>
    <t>TPE331-10UG-515H</t>
  </si>
  <si>
    <t>TPE331-10UG-516H</t>
  </si>
  <si>
    <t>TPE331-10UGR-513H</t>
  </si>
  <si>
    <t>TPE331-10UGR-514H</t>
  </si>
  <si>
    <t>Jetstream 3101/3102/3109</t>
  </si>
  <si>
    <t>TPE331-10UGR-515H</t>
  </si>
  <si>
    <t>Jetstream 3112</t>
  </si>
  <si>
    <t>TPE331-10UGR-516H</t>
  </si>
  <si>
    <t>TPE331-10UK</t>
  </si>
  <si>
    <t>TPE331-10UR-513H</t>
  </si>
  <si>
    <t>Jetstream 3101/3102/3103/3112</t>
  </si>
  <si>
    <t>TPE331-11-601W</t>
  </si>
  <si>
    <t>TPE331-11U-601G</t>
  </si>
  <si>
    <t>Metro III, Metro 23-11</t>
  </si>
  <si>
    <t>TPE331-11U-602G</t>
  </si>
  <si>
    <t>TPE331-11U-611G</t>
  </si>
  <si>
    <t>TPE331-11U-612G</t>
  </si>
  <si>
    <t>TPE331-12</t>
  </si>
  <si>
    <t>TPE331-12B</t>
  </si>
  <si>
    <t>TPE331-12JR-701C</t>
  </si>
  <si>
    <t>C-212-400</t>
  </si>
  <si>
    <t>TPE331-12JR-701S</t>
  </si>
  <si>
    <t>Caravan</t>
  </si>
  <si>
    <t>TPE331-12U-701G</t>
  </si>
  <si>
    <t>Metro 23-12, Merlin 5/6 (not produced)</t>
  </si>
  <si>
    <t>TPE331-12UA-701G</t>
  </si>
  <si>
    <t>Metro 23-12</t>
  </si>
  <si>
    <t>TPE331-12UA-701H</t>
  </si>
  <si>
    <t>Jetstream 3201/3201EP/3206</t>
  </si>
  <si>
    <t>TPE331-12UAR-701G</t>
  </si>
  <si>
    <t>Metro V, Metro 23-12</t>
  </si>
  <si>
    <t>TPE331-12UH-701G</t>
  </si>
  <si>
    <t>TPE331-12UHR-701G</t>
  </si>
  <si>
    <t>TPE331-12UHR-701H</t>
  </si>
  <si>
    <t>Jetstream 3201/3217</t>
  </si>
  <si>
    <t>Garrett (Allied-Signal)</t>
  </si>
  <si>
    <t>TPE331-14</t>
  </si>
  <si>
    <t>Merlin 6 (not produced)</t>
  </si>
  <si>
    <t>TPE331-14A</t>
  </si>
  <si>
    <t>Cheyenne 400</t>
  </si>
  <si>
    <t>TPE331-14A-801Z</t>
  </si>
  <si>
    <t>Turbo Tracker</t>
  </si>
  <si>
    <t>TPE331-14B</t>
  </si>
  <si>
    <t>TPE331-14F-801L</t>
  </si>
  <si>
    <t>G520, G520T</t>
  </si>
  <si>
    <t>TPE331-14G</t>
  </si>
  <si>
    <t>TPE331-14GR-801E</t>
  </si>
  <si>
    <t>An-38-100</t>
  </si>
  <si>
    <t>TPE331-14GR-801H</t>
  </si>
  <si>
    <t>Jetstream 4102</t>
  </si>
  <si>
    <t>TPE331-14GR-802H</t>
  </si>
  <si>
    <t>TPE331-14GR-805H</t>
  </si>
  <si>
    <t>Jetstream 4101</t>
  </si>
  <si>
    <t>TPE331-14H</t>
  </si>
  <si>
    <t>TPE331-14HR-801E</t>
  </si>
  <si>
    <t>TPE331-14HR-801H</t>
  </si>
  <si>
    <t>TPE331-14HR-802H</t>
  </si>
  <si>
    <t>TPE331-14HR-805H</t>
  </si>
  <si>
    <t>TPE331-14UA-801G</t>
  </si>
  <si>
    <t>Fairchild 400 (not produced)</t>
  </si>
  <si>
    <t>TPE331-14UB-801G</t>
  </si>
  <si>
    <t>TPE331-15A</t>
  </si>
  <si>
    <t>TPE331-25D</t>
  </si>
  <si>
    <t>PC-6/C Turbo-Porter</t>
  </si>
  <si>
    <t>TPE331-25/61</t>
  </si>
  <si>
    <t>MU-2A/2E1/25D, Heliporter 43, Hawk Commander 47, Volpar Super Turbo 18</t>
  </si>
  <si>
    <t>TPE331-29</t>
  </si>
  <si>
    <t>TPE331-43</t>
  </si>
  <si>
    <t>Turbo Commander 680T</t>
  </si>
  <si>
    <t>TPE331-43A</t>
  </si>
  <si>
    <t>TPE331-45</t>
  </si>
  <si>
    <t>TPE331-47</t>
  </si>
  <si>
    <t>TPE331-49</t>
  </si>
  <si>
    <t>TPE331-51</t>
  </si>
  <si>
    <t>TPE331-55</t>
  </si>
  <si>
    <t>TPF351-20</t>
  </si>
  <si>
    <t>CBA-123 prototype</t>
  </si>
  <si>
    <t>TSE231-P2400</t>
  </si>
  <si>
    <t>Gates Twinjet</t>
  </si>
  <si>
    <t>TSE331-3U-303N</t>
  </si>
  <si>
    <t>S-55QT</t>
  </si>
  <si>
    <t>TSE331-10UA-511SW</t>
  </si>
  <si>
    <t>TSE36-1</t>
  </si>
  <si>
    <t>T-28A (not produced)</t>
  </si>
  <si>
    <t>GE</t>
  </si>
  <si>
    <t>CT7-2A</t>
  </si>
  <si>
    <t>Bell 214ST, EH101 prototypes</t>
  </si>
  <si>
    <t>CT7-2B</t>
  </si>
  <si>
    <t>Westland 30 Series 200</t>
  </si>
  <si>
    <t>CT7-2D</t>
  </si>
  <si>
    <t>S-70</t>
  </si>
  <si>
    <t>CT7-2D1</t>
  </si>
  <si>
    <t>CT7-5A</t>
  </si>
  <si>
    <t>Saab 340</t>
  </si>
  <si>
    <t>CT7-5A2</t>
  </si>
  <si>
    <t>CT7-6</t>
  </si>
  <si>
    <t>EH101 Mk.300/Mk.500</t>
  </si>
  <si>
    <t>CT7-6A</t>
  </si>
  <si>
    <t>CT7-7A</t>
  </si>
  <si>
    <t>CN-235</t>
  </si>
  <si>
    <t>CT7-8</t>
  </si>
  <si>
    <t>CL-160</t>
  </si>
  <si>
    <t>CT7-8A</t>
  </si>
  <si>
    <t>S-92</t>
  </si>
  <si>
    <t>CT7-9B</t>
  </si>
  <si>
    <t>CN-235, Saab 340B, S-80</t>
  </si>
  <si>
    <t>CT7-9C</t>
  </si>
  <si>
    <t>CN-235, Saab 340B</t>
  </si>
  <si>
    <t>CT7-9D</t>
  </si>
  <si>
    <t>L-610G (not produced)</t>
  </si>
  <si>
    <t>CT58-GE-110-1</t>
  </si>
  <si>
    <t>S-62B/C, HH-52A, V107/II</t>
  </si>
  <si>
    <t>CT58-GE-110-2</t>
  </si>
  <si>
    <t>IHI</t>
  </si>
  <si>
    <t>CT58-IHI-110-1</t>
  </si>
  <si>
    <t>KV107/II-2/II-7</t>
  </si>
  <si>
    <t>CT58-IHI-110-2</t>
  </si>
  <si>
    <t>CT64-P4C</t>
  </si>
  <si>
    <t>DHC-5B (not produced)</t>
  </si>
  <si>
    <t>CT64-820-1</t>
  </si>
  <si>
    <t>DHC-5A</t>
  </si>
  <si>
    <t>Fiat</t>
  </si>
  <si>
    <t>CT64-820-2</t>
  </si>
  <si>
    <t>G222 SAMA</t>
  </si>
  <si>
    <t>CT64-820-3</t>
  </si>
  <si>
    <t>CT64-820-4</t>
  </si>
  <si>
    <t>DHC-5D</t>
  </si>
  <si>
    <t>Glushenkov (OMKB)</t>
  </si>
  <si>
    <t>TVD-10B</t>
  </si>
  <si>
    <t>An-3, An-28, Be-30, T-106, T-501</t>
  </si>
  <si>
    <t>Honeywell</t>
  </si>
  <si>
    <t>HTS900</t>
  </si>
  <si>
    <t>Bell 407X, Bell 429</t>
  </si>
  <si>
    <t>HTS1000</t>
  </si>
  <si>
    <t>Isotov (Klimov)</t>
  </si>
  <si>
    <t>GTD-350</t>
  </si>
  <si>
    <t>Mi-2/-2B/-2R</t>
  </si>
  <si>
    <t>TV2-117</t>
  </si>
  <si>
    <t>Tu-91, Mi-8</t>
  </si>
  <si>
    <t>TV3-117</t>
  </si>
  <si>
    <t>Mi-4, Mi-7, Mi-8</t>
  </si>
  <si>
    <t>TV3-117VMA</t>
  </si>
  <si>
    <t>Ka-32A/A1/A2</t>
  </si>
  <si>
    <t>TV3-117VMA-02</t>
  </si>
  <si>
    <t>TV3-117VMA-SB2</t>
  </si>
  <si>
    <t>An-140</t>
  </si>
  <si>
    <t>Ivchenko</t>
  </si>
  <si>
    <t>AI-20-5</t>
  </si>
  <si>
    <t>An-32</t>
  </si>
  <si>
    <t>AI-20D-3</t>
  </si>
  <si>
    <t>An-8, Be-12</t>
  </si>
  <si>
    <t>AI-20D-4</t>
  </si>
  <si>
    <t>AI-20D-5</t>
  </si>
  <si>
    <t>An-32A</t>
  </si>
  <si>
    <t>AI-20D-6</t>
  </si>
  <si>
    <t>An-12, Il-18, Il-20, Il-22, Il-38</t>
  </si>
  <si>
    <t>AI-20K</t>
  </si>
  <si>
    <t>An-10/10A, An-12, Il-18V</t>
  </si>
  <si>
    <t>AI-20M</t>
  </si>
  <si>
    <t>Il-18D/E, Il-38, An-32</t>
  </si>
  <si>
    <t>AI-20V</t>
  </si>
  <si>
    <t>KA22</t>
  </si>
  <si>
    <t>AI-24</t>
  </si>
  <si>
    <t>An-24V-1</t>
  </si>
  <si>
    <t>AI-24A</t>
  </si>
  <si>
    <t>An-24V-2, An-24RV</t>
  </si>
  <si>
    <t>AI-24T</t>
  </si>
  <si>
    <t>An-24T, An-26</t>
  </si>
  <si>
    <t>AI-24TV</t>
  </si>
  <si>
    <t>An-30</t>
  </si>
  <si>
    <t>AI-26-2</t>
  </si>
  <si>
    <t>An-24A/B/PV/T/V</t>
  </si>
  <si>
    <t>AI-26P</t>
  </si>
  <si>
    <t>SM-6</t>
  </si>
  <si>
    <t>AI-26T</t>
  </si>
  <si>
    <t>An-24A/B/T</t>
  </si>
  <si>
    <t>AI-26VT</t>
  </si>
  <si>
    <t>An-26, An-30</t>
  </si>
  <si>
    <t>D-27</t>
  </si>
  <si>
    <t>An-180</t>
  </si>
  <si>
    <t>Ivchenko (Progress)</t>
  </si>
  <si>
    <t>D-236</t>
  </si>
  <si>
    <t>Klimov</t>
  </si>
  <si>
    <t>TV7-117</t>
  </si>
  <si>
    <t>Il-114 prototype</t>
  </si>
  <si>
    <t>TV7-117E</t>
  </si>
  <si>
    <t>Raketa 2.2</t>
  </si>
  <si>
    <t>TV7-117S</t>
  </si>
  <si>
    <t>Il-114</t>
  </si>
  <si>
    <t>TV7-117SD</t>
  </si>
  <si>
    <t>TV7-117SV</t>
  </si>
  <si>
    <t>MiG-110</t>
  </si>
  <si>
    <t>TV7-117V</t>
  </si>
  <si>
    <t>Mi-38 (proposed)</t>
  </si>
  <si>
    <t>TV7-117VMA-S</t>
  </si>
  <si>
    <t>An-38</t>
  </si>
  <si>
    <t>TV7-117VMA-SB2</t>
  </si>
  <si>
    <t>TV7-117VMA-SB3</t>
  </si>
  <si>
    <t>(see VK-2500)</t>
  </si>
  <si>
    <t>VK-1500</t>
  </si>
  <si>
    <t>An-3, An-38, Be-132 (proposed)</t>
  </si>
  <si>
    <t>VK-1500VK</t>
  </si>
  <si>
    <t>Ka-60, Ka-62 (proposed)</t>
  </si>
  <si>
    <t>VK-1500VM</t>
  </si>
  <si>
    <t>Mi-8 (proposed)</t>
  </si>
  <si>
    <t>VK-3000</t>
  </si>
  <si>
    <t>VK-3500</t>
  </si>
  <si>
    <t>Kuznetsov</t>
  </si>
  <si>
    <t>NK-4</t>
  </si>
  <si>
    <t>An-10 prototype</t>
  </si>
  <si>
    <t>NK-12M</t>
  </si>
  <si>
    <t>NK-12MA</t>
  </si>
  <si>
    <t>An-22, Tu-20</t>
  </si>
  <si>
    <t>NK-12MK</t>
  </si>
  <si>
    <t>S-90-200</t>
  </si>
  <si>
    <t>NK-12MV</t>
  </si>
  <si>
    <t>Tu-114/-114D</t>
  </si>
  <si>
    <t>LHTEC</t>
  </si>
  <si>
    <t>CTP800-4T</t>
  </si>
  <si>
    <t>Ayres LM200</t>
  </si>
  <si>
    <t>CTS800-2</t>
  </si>
  <si>
    <t>A129 (test aircraft)</t>
  </si>
  <si>
    <t>Lyulka (Saturn)</t>
  </si>
  <si>
    <t>AL-34</t>
  </si>
  <si>
    <t>S-86</t>
  </si>
  <si>
    <t>Mitsubishi</t>
  </si>
  <si>
    <t>CT63-M-5A</t>
  </si>
  <si>
    <t>HS-369</t>
  </si>
  <si>
    <t>MG5-110</t>
  </si>
  <si>
    <t>MH-2000</t>
  </si>
  <si>
    <t>Napier</t>
  </si>
  <si>
    <t>Eland NEl.1</t>
  </si>
  <si>
    <t>Convair CV-540</t>
  </si>
  <si>
    <t>Eland NEl.6 Mk.504A</t>
  </si>
  <si>
    <t>Canadair 540C</t>
  </si>
  <si>
    <t>Eland NEl.7</t>
  </si>
  <si>
    <t>Pratt Whitney</t>
  </si>
  <si>
    <t>JTFTD12A-1</t>
  </si>
  <si>
    <t>S-64A</t>
  </si>
  <si>
    <t>JTFTD12A-3</t>
  </si>
  <si>
    <t>JTFTD12A-4A</t>
  </si>
  <si>
    <t>S-64E</t>
  </si>
  <si>
    <t>JTFTD12A-5A</t>
  </si>
  <si>
    <t>S-64F</t>
  </si>
  <si>
    <t>Pratt Whitney Canada</t>
  </si>
  <si>
    <t>PT6A-6A</t>
  </si>
  <si>
    <t>PC-6/B Turbo-Porter, P-841 Potez</t>
  </si>
  <si>
    <t>3 + 1C</t>
  </si>
  <si>
    <t>PT6A-11</t>
  </si>
  <si>
    <t>Cheyenne I/IA, T-1040</t>
  </si>
  <si>
    <t>PT6A-11AG</t>
  </si>
  <si>
    <t>Turbo-Thrush S2R-T11, Ag-Cat, 620 TP</t>
  </si>
  <si>
    <t>PT6A-15AG</t>
  </si>
  <si>
    <t>Turbo-Thrush S2R-T15, Turbo-Cat, Ag-Cat D, AT-400/-402/-502</t>
  </si>
  <si>
    <t>PT6A-20</t>
  </si>
  <si>
    <t>DHC-6 Twin Otter 1/100/110/200/210, King Air A90, Merlin IIA, PC-6/B1 Turbo-Porter</t>
  </si>
  <si>
    <t>PT6A-20A</t>
  </si>
  <si>
    <t>PT6A-20B</t>
  </si>
  <si>
    <t>PT6A-21</t>
  </si>
  <si>
    <t>King Air C90B</t>
  </si>
  <si>
    <t>PT6A-25A</t>
  </si>
  <si>
    <t>PC-7, Firecracker</t>
  </si>
  <si>
    <t>PT6A-25C</t>
  </si>
  <si>
    <t>PC-7 Mk.II</t>
  </si>
  <si>
    <t>PT6A-27</t>
  </si>
  <si>
    <t>DHC-6 Twin Otter 300/320, Westwind II/III, Airliner A99, L-410A/F, EMB-110, Y-12 II, PC-6/B2</t>
  </si>
  <si>
    <t>PT6A-28</t>
  </si>
  <si>
    <t>King Air E90/A100, Cheyenne II, EMB-121A Xingu I</t>
  </si>
  <si>
    <t>PT6A-34</t>
  </si>
  <si>
    <t>Commuter C99, 101/101B/102 Avara, ST-28, EMB-110K1/P1/P2</t>
  </si>
  <si>
    <t>PT6A-34AG</t>
  </si>
  <si>
    <t>Ag-Cat, AT-402/502/503A, Fieldmaster, Turbo-Thrush S2R-T34</t>
  </si>
  <si>
    <t>PT6A-36</t>
  </si>
  <si>
    <t>Commuter C99</t>
  </si>
  <si>
    <t>PT6A-41</t>
  </si>
  <si>
    <t>King Air 200, Cheyenne III</t>
  </si>
  <si>
    <t>PT6A-41AG</t>
  </si>
  <si>
    <t>Turbo Cat, Turbo Ag-Cat</t>
  </si>
  <si>
    <t>PT6A-42</t>
  </si>
  <si>
    <t>King Air B200, EMB-121V Xingu III</t>
  </si>
  <si>
    <t>PT6A-42A</t>
  </si>
  <si>
    <t>PT6A-45A</t>
  </si>
  <si>
    <t>Shorts 330, Mowhawk 298</t>
  </si>
  <si>
    <t>PT6A-45B</t>
  </si>
  <si>
    <t>PT6A-45R</t>
  </si>
  <si>
    <t>Shorts 330-200/360-100, Mowhawk 298</t>
  </si>
  <si>
    <t>PT6A-50</t>
  </si>
  <si>
    <t>DHC-7 Dash 7 1/100/101/150/151</t>
  </si>
  <si>
    <t>PT6A-50/7</t>
  </si>
  <si>
    <t>DHC-7 Dash 7 200 (not produced)</t>
  </si>
  <si>
    <t>PT6A-60A</t>
  </si>
  <si>
    <t>King Air 300, King Air 350</t>
  </si>
  <si>
    <t>PT6A-61</t>
  </si>
  <si>
    <t>Cheyenne IIIA</t>
  </si>
  <si>
    <t>PT6A-62</t>
  </si>
  <si>
    <t>Orlik</t>
  </si>
  <si>
    <t>PT6A-64</t>
  </si>
  <si>
    <t>TBM 700</t>
  </si>
  <si>
    <t>PT6A-65AG</t>
  </si>
  <si>
    <t>Turbo Thrush, AT-802/802A, Firemaster</t>
  </si>
  <si>
    <t>PT6A-65AR</t>
  </si>
  <si>
    <t>Shorts 360-200, AMI DC-3</t>
  </si>
  <si>
    <t>PT6A-65B</t>
  </si>
  <si>
    <t>Commuter 1900, PZL-M-18, Be-32</t>
  </si>
  <si>
    <t>PT6A-65R</t>
  </si>
  <si>
    <t>PT6A-66</t>
  </si>
  <si>
    <t>Avanti, M-102</t>
  </si>
  <si>
    <t>PT6A-67</t>
  </si>
  <si>
    <t>RC-12K/N/P/Q</t>
  </si>
  <si>
    <t>PT6A-67A</t>
  </si>
  <si>
    <t>Starship 2000</t>
  </si>
  <si>
    <t>PT6A-67AF</t>
  </si>
  <si>
    <t>Turbo Firecat</t>
  </si>
  <si>
    <t>PT6A-67B</t>
  </si>
  <si>
    <t>PC-12</t>
  </si>
  <si>
    <t>PT6A-67D</t>
  </si>
  <si>
    <t>1900D</t>
  </si>
  <si>
    <t>PT6A-67R</t>
  </si>
  <si>
    <t>Shorts 360-300, Basler Turbo BT-67</t>
  </si>
  <si>
    <t>PT6A-110</t>
  </si>
  <si>
    <t>Do 128-6</t>
  </si>
  <si>
    <t>PT6A-112</t>
  </si>
  <si>
    <t>Conquest I, Corsair I, F406 Caravan II</t>
  </si>
  <si>
    <t>PT6A-114</t>
  </si>
  <si>
    <t>Caravan I/IA</t>
  </si>
  <si>
    <t>PT6A-114A</t>
  </si>
  <si>
    <t>Super Caravan</t>
  </si>
  <si>
    <t>PT6A-135</t>
  </si>
  <si>
    <t>King Air F90, EMB-121A1 Xingu II, Cheyenne IIXL, Comanchero 750</t>
  </si>
  <si>
    <t>PT6A-135A</t>
  </si>
  <si>
    <t>King Air F90-1, ST-50, Seastar</t>
  </si>
  <si>
    <t>PT6B-36</t>
  </si>
  <si>
    <t>S-76B</t>
  </si>
  <si>
    <t>PT6B-36A</t>
  </si>
  <si>
    <t>PT6B-36B</t>
  </si>
  <si>
    <t>PT6C</t>
  </si>
  <si>
    <t>PT6T-3</t>
  </si>
  <si>
    <t>Bell 212, S-58T</t>
  </si>
  <si>
    <t>PT6T-3B</t>
  </si>
  <si>
    <t>Bell 212</t>
  </si>
  <si>
    <t>PT6T-3B-1</t>
  </si>
  <si>
    <t>Bell 412/412SP</t>
  </si>
  <si>
    <t>PT6T-3BE</t>
  </si>
  <si>
    <t>Bell 412HP</t>
  </si>
  <si>
    <t>PT6T-3D</t>
  </si>
  <si>
    <t>Bell 412EP</t>
  </si>
  <si>
    <t>PT6T-3DF</t>
  </si>
  <si>
    <t>PT6T-6</t>
  </si>
  <si>
    <t>S-58T, AB212</t>
  </si>
  <si>
    <t>PT6T-6B</t>
  </si>
  <si>
    <t>AB212HP</t>
  </si>
  <si>
    <t>PW115</t>
  </si>
  <si>
    <t>EMB-120</t>
  </si>
  <si>
    <t>PW118</t>
  </si>
  <si>
    <t>EMB-120/-120ER</t>
  </si>
  <si>
    <t>PW118A</t>
  </si>
  <si>
    <t>PW119B</t>
  </si>
  <si>
    <t>Do 328-100/-110</t>
  </si>
  <si>
    <t>PW119C</t>
  </si>
  <si>
    <t>PW120</t>
  </si>
  <si>
    <t>ATR42, SA210TA</t>
  </si>
  <si>
    <t>PW120A</t>
  </si>
  <si>
    <t>Dash 8-100/-100A</t>
  </si>
  <si>
    <t>PW121</t>
  </si>
  <si>
    <t>Dash 8-100/-100A/-100B, ATR42</t>
  </si>
  <si>
    <t>PW123</t>
  </si>
  <si>
    <t>Dash 8-300</t>
  </si>
  <si>
    <t>CL-215/415</t>
  </si>
  <si>
    <t>PW123B</t>
  </si>
  <si>
    <t>PW123C</t>
  </si>
  <si>
    <t>Dash 8-200A/-Q300</t>
  </si>
  <si>
    <t>PW123D</t>
  </si>
  <si>
    <t>Dash 8-200B/-Q300</t>
  </si>
  <si>
    <t>PW123E</t>
  </si>
  <si>
    <t>Dash 8-Q300</t>
  </si>
  <si>
    <t>PW124B</t>
  </si>
  <si>
    <t>ATR72</t>
  </si>
  <si>
    <t>PW125B</t>
  </si>
  <si>
    <t>Fokker 50-100</t>
  </si>
  <si>
    <t>PW126</t>
  </si>
  <si>
    <t>BAe ATP</t>
  </si>
  <si>
    <t>PW126A</t>
  </si>
  <si>
    <t>PW127A</t>
  </si>
  <si>
    <t>An-140, Fokker 50-300</t>
  </si>
  <si>
    <t>PW127B</t>
  </si>
  <si>
    <t>Fokker 50-400</t>
  </si>
  <si>
    <t>PW127C</t>
  </si>
  <si>
    <t>Y7-200A</t>
  </si>
  <si>
    <t>PW127D</t>
  </si>
  <si>
    <t>Jetstream 61</t>
  </si>
  <si>
    <t>PW127E</t>
  </si>
  <si>
    <t>ATR42-500</t>
  </si>
  <si>
    <t>PW127F</t>
  </si>
  <si>
    <t>ATR72-500</t>
  </si>
  <si>
    <t>PW127J</t>
  </si>
  <si>
    <t>MA-60</t>
  </si>
  <si>
    <t>PW127T/S</t>
  </si>
  <si>
    <t>PW130</t>
  </si>
  <si>
    <t>Fokker 50-200 (not produced)</t>
  </si>
  <si>
    <t>PW150A</t>
  </si>
  <si>
    <t>Dash 8-Q400</t>
  </si>
  <si>
    <t>PW206A</t>
  </si>
  <si>
    <t>MD Explorer</t>
  </si>
  <si>
    <t>PW206B</t>
  </si>
  <si>
    <t>EC135P1</t>
  </si>
  <si>
    <t>PW206B2</t>
  </si>
  <si>
    <t>EC135P2</t>
  </si>
  <si>
    <t>PW206C</t>
  </si>
  <si>
    <t>A109E</t>
  </si>
  <si>
    <t>PW206E</t>
  </si>
  <si>
    <t>PW207E</t>
  </si>
  <si>
    <t>PW207K</t>
  </si>
  <si>
    <t>Ansat</t>
  </si>
  <si>
    <t>PW210S</t>
  </si>
  <si>
    <t>S-76D</t>
  </si>
  <si>
    <t>PZL Rzeszów</t>
  </si>
  <si>
    <t>TWD-10B</t>
  </si>
  <si>
    <t>An-28</t>
  </si>
  <si>
    <t>6 + 1A</t>
  </si>
  <si>
    <t>TWD-10W</t>
  </si>
  <si>
    <t>W-3 Sokol</t>
  </si>
  <si>
    <t>Rolls-Royce</t>
  </si>
  <si>
    <t>Dart RDa.1 Mk.502</t>
  </si>
  <si>
    <t>Viscount 630</t>
  </si>
  <si>
    <t>Dart RDa.3 Mk.505</t>
  </si>
  <si>
    <t>Viscount 700</t>
  </si>
  <si>
    <t>Dart RDa.3 Mk.506</t>
  </si>
  <si>
    <t>Dart RDa.?? Mk.507</t>
  </si>
  <si>
    <t>F27 Prototype 1</t>
  </si>
  <si>
    <t>Dart RDa.6 Mk.510</t>
  </si>
  <si>
    <t>Viscount 700D/800</t>
  </si>
  <si>
    <t>Dart RDa.6 Mk.511</t>
  </si>
  <si>
    <t>Dart RDa.6 Mk.511-7E</t>
  </si>
  <si>
    <t>F-27, F27 Prototype 2</t>
  </si>
  <si>
    <t>Dart RDa.6 Mk.512</t>
  </si>
  <si>
    <t>ATL.90 Accountant</t>
  </si>
  <si>
    <t>Dart RDa.6 Mk.514</t>
  </si>
  <si>
    <t>Andover 1</t>
  </si>
  <si>
    <t>Dart RDa.6 Mk.514-7</t>
  </si>
  <si>
    <t>F-27/-27B, F27 Mk.100/Mk.300/Mk.700</t>
  </si>
  <si>
    <t>Dart RDa.7 Mk.520</t>
  </si>
  <si>
    <t>Viscount 806</t>
  </si>
  <si>
    <t>Dart RDa.7/1 Mk.525-F</t>
  </si>
  <si>
    <t>Viscount 810</t>
  </si>
  <si>
    <t>Dart RDa.7 Mk.526</t>
  </si>
  <si>
    <t>A.W.650 Argosy 100</t>
  </si>
  <si>
    <t>Dart RDa.7 Mk.527</t>
  </si>
  <si>
    <t>A.W.650 Argosy 200, Herald 100/200</t>
  </si>
  <si>
    <t>Dart RDa.7 Mk.528</t>
  </si>
  <si>
    <t>Dart RDa.7 Mk.528-7E</t>
  </si>
  <si>
    <t>F-27A, F27 Mk.200/Mk.400</t>
  </si>
  <si>
    <t>Dart RDa.7 Mk.528D-7E</t>
  </si>
  <si>
    <t>Dart RDa.7 Mk.529-7</t>
  </si>
  <si>
    <t>F-27F</t>
  </si>
  <si>
    <t>Dart RDa.7 Mk.529-7E</t>
  </si>
  <si>
    <t>Dart RDa.7 Mk.529D-7E</t>
  </si>
  <si>
    <t>Dart RDa.7 Mk.529-7H</t>
  </si>
  <si>
    <t>Dart RDa.7 Mk.529D-7H</t>
  </si>
  <si>
    <t>Dart RDa.7 Mk.529-8E</t>
  </si>
  <si>
    <t>Dart RDa.7 Mk.529D-8E</t>
  </si>
  <si>
    <t>Dart RDa.7 Mk.529-8H</t>
  </si>
  <si>
    <t>Dart RDa.7 Mk.529D-8H</t>
  </si>
  <si>
    <t>Dart RDa.7 Mk.529-8X</t>
  </si>
  <si>
    <t>Gulfstream I/I-C</t>
  </si>
  <si>
    <t>Dart RDa.7 Mk.529D-8X</t>
  </si>
  <si>
    <t>Dart RDa.7 Mk.529-8Y</t>
  </si>
  <si>
    <t>Dart RDa.7 Mk.529D-8Y</t>
  </si>
  <si>
    <t>Dart RDa.7 Mk.529-8Z</t>
  </si>
  <si>
    <t>Dart RDa.7 Mk.529D-8Z</t>
  </si>
  <si>
    <t>Dart RDa.7/1 Mk.530</t>
  </si>
  <si>
    <t>Viscount 830</t>
  </si>
  <si>
    <t>Dart RDa.7 Mk.531</t>
  </si>
  <si>
    <t>Viscount 830, Andover 2</t>
  </si>
  <si>
    <t>Dart RDa.7 Mk.532</t>
  </si>
  <si>
    <t>Herald 600/800</t>
  </si>
  <si>
    <t>Dart RDa.7 Mk.532-2L</t>
  </si>
  <si>
    <t>Dart RDa.7 Mk.532-2S</t>
  </si>
  <si>
    <t>Dart RDa.7 Mk.532-7</t>
  </si>
  <si>
    <t>F-27J, FH-227/-227B/-227C F27 Mk.400</t>
  </si>
  <si>
    <t>Dart RDa.7 Mk.532-7L</t>
  </si>
  <si>
    <t>FH-227D/E</t>
  </si>
  <si>
    <t>Dart RDa.7 Mk.532-7N</t>
  </si>
  <si>
    <t>F-27M</t>
  </si>
  <si>
    <t>Dart RDa.7 Mk.532-7R</t>
  </si>
  <si>
    <t>Dart RDa.7 Mk.533-2</t>
  </si>
  <si>
    <t>Andover 2</t>
  </si>
  <si>
    <t>Dart RDa.7 Mk.534-2</t>
  </si>
  <si>
    <t>Andover 2A</t>
  </si>
  <si>
    <t>Dart RDa.7 Mk.535-2</t>
  </si>
  <si>
    <t>Dart RDa.7 Mk.535-7</t>
  </si>
  <si>
    <t>Dart RDa.7 Mk.535-7R</t>
  </si>
  <si>
    <t>Dart RDa.7 Mk.536</t>
  </si>
  <si>
    <t>Andover 2B</t>
  </si>
  <si>
    <t>Dart RDa.7 Mk.536-2</t>
  </si>
  <si>
    <t>Dart RDa.7 Mk.536-2T</t>
  </si>
  <si>
    <t>Dart RDa.7 Mk.536-7</t>
  </si>
  <si>
    <t>Dart RDa.7 Mk.536-7P</t>
  </si>
  <si>
    <t>Dart RDa.7 Mk.536-7R</t>
  </si>
  <si>
    <t>F27 Mk.500/Mk.600/Mk.600RF</t>
  </si>
  <si>
    <t>Dart RDa.10/1 Mk.542</t>
  </si>
  <si>
    <t>Convair CV-600/640, YS-11-100, YS-11A200/300/400/500/600</t>
  </si>
  <si>
    <t>Dart RDa.10 Mk.542-4</t>
  </si>
  <si>
    <t>Dart RDa.10 Mk.542-4K</t>
  </si>
  <si>
    <t>Dart RDa.10 Mk.542-10</t>
  </si>
  <si>
    <t>Dart RDa.10 Mk.542-10J</t>
  </si>
  <si>
    <t>Dart RDa.10 Mk.542-10K</t>
  </si>
  <si>
    <t>Dart RDa.10 Mk.543-10</t>
  </si>
  <si>
    <t>Dart RDa.10 Mk.543-10K</t>
  </si>
  <si>
    <t>Dart RDa.?? Mk.550-2</t>
  </si>
  <si>
    <t>Dart RDa.?? Mk.552</t>
  </si>
  <si>
    <t>Dart RDa.?? Mk.552-2</t>
  </si>
  <si>
    <t>Dart RDa.?? Mk.552-7</t>
  </si>
  <si>
    <t>Dart RDa.?? Mk.552-7R</t>
  </si>
  <si>
    <t>Dart RDa.12 Mk.???</t>
  </si>
  <si>
    <t>DHC-5C (not produced)</t>
  </si>
  <si>
    <t>Gem 42-1 Mk.204</t>
  </si>
  <si>
    <t>Westland 30 Series 100</t>
  </si>
  <si>
    <t>Gem 60-3 Mk.530</t>
  </si>
  <si>
    <t>Westland 30 Series 100-60</t>
  </si>
  <si>
    <t>Tyne RTy.11 Mk.506</t>
  </si>
  <si>
    <t>Vanguard 951/953</t>
  </si>
  <si>
    <t>Tyne RTy.11 Mk.512</t>
  </si>
  <si>
    <t>Vanguard 952</t>
  </si>
  <si>
    <t>Tyne RTy.12 Mk.515</t>
  </si>
  <si>
    <t>Canadair 400</t>
  </si>
  <si>
    <t>Tyne RTy.12 Mk.515/10</t>
  </si>
  <si>
    <t>CL-44D/D-4/J</t>
  </si>
  <si>
    <t>Rolls-Royce/Turbomeca</t>
  </si>
  <si>
    <t>RTM 322-??</t>
  </si>
  <si>
    <t>CL 160 (candidate engine)</t>
  </si>
  <si>
    <t>S-92 (candidate engine)</t>
  </si>
  <si>
    <t>Samara</t>
  </si>
  <si>
    <t>NK-123</t>
  </si>
  <si>
    <t>Il-100</t>
  </si>
  <si>
    <t>Saturn</t>
  </si>
  <si>
    <t>RD-600V</t>
  </si>
  <si>
    <t>Ka-62</t>
  </si>
  <si>
    <t>TVD-1500</t>
  </si>
  <si>
    <t>Soloviev</t>
  </si>
  <si>
    <t>D-25V</t>
  </si>
  <si>
    <t>Mi-6/6K, Mi-10, Mi-12, KA22</t>
  </si>
  <si>
    <t>D-25VF</t>
  </si>
  <si>
    <t>Mi-10K, Mi-12</t>
  </si>
  <si>
    <t>Turbomeca</t>
  </si>
  <si>
    <t>Ardiden 1H</t>
  </si>
  <si>
    <t>EC155, A149, KMH (candidate engine)</t>
  </si>
  <si>
    <t>Arriel 1A</t>
  </si>
  <si>
    <t>SA365C</t>
  </si>
  <si>
    <t>Arriel 1A1</t>
  </si>
  <si>
    <t>SA365C1</t>
  </si>
  <si>
    <t>Arriel 1A2</t>
  </si>
  <si>
    <t>SA365C2</t>
  </si>
  <si>
    <t>Arriel 1B</t>
  </si>
  <si>
    <t>AS350B/BA</t>
  </si>
  <si>
    <t>Arriel 1C</t>
  </si>
  <si>
    <t>AS365N</t>
  </si>
  <si>
    <t>Arriel 1C1</t>
  </si>
  <si>
    <t>AS365N1, S-76A+</t>
  </si>
  <si>
    <t>Arriel 1C2</t>
  </si>
  <si>
    <t>AS365N2</t>
  </si>
  <si>
    <t>Arriel 1D</t>
  </si>
  <si>
    <t>AS350B1</t>
  </si>
  <si>
    <t>Arriel 1D1</t>
  </si>
  <si>
    <t>AS350B1/B2, AS-550, KA128</t>
  </si>
  <si>
    <t>Arriel 1E</t>
  </si>
  <si>
    <t>BK117C1</t>
  </si>
  <si>
    <t>Arriel 1E2</t>
  </si>
  <si>
    <t>BK117C1C, EC145 (BK117C2)</t>
  </si>
  <si>
    <t>Arriel 1K</t>
  </si>
  <si>
    <t>A109K</t>
  </si>
  <si>
    <t>Arriel 1K1</t>
  </si>
  <si>
    <t>A109K2</t>
  </si>
  <si>
    <t>Arriel 1M</t>
  </si>
  <si>
    <t>AS365F</t>
  </si>
  <si>
    <t>Arriel 1M1</t>
  </si>
  <si>
    <t>AS365F1</t>
  </si>
  <si>
    <t>Arriel 1S</t>
  </si>
  <si>
    <t>S-76A+</t>
  </si>
  <si>
    <t>Arriel 1S1</t>
  </si>
  <si>
    <t>S-76A++/C</t>
  </si>
  <si>
    <t>Arriel 2B</t>
  </si>
  <si>
    <t>AS350B3</t>
  </si>
  <si>
    <t>Arriel 2B1</t>
  </si>
  <si>
    <t>EC130B4</t>
  </si>
  <si>
    <t>Arriel 2B1A</t>
  </si>
  <si>
    <t>Z11</t>
  </si>
  <si>
    <t>Arriel 2C</t>
  </si>
  <si>
    <t>AS365N3, H410A</t>
  </si>
  <si>
    <t>Arriel 2C1</t>
  </si>
  <si>
    <t>EC155B</t>
  </si>
  <si>
    <t>Arriel 2C2</t>
  </si>
  <si>
    <t>EC155B1</t>
  </si>
  <si>
    <t>Arriel 2S1</t>
  </si>
  <si>
    <t>S-76C+</t>
  </si>
  <si>
    <t>Arriel 2S2</t>
  </si>
  <si>
    <t>S-76C++</t>
  </si>
  <si>
    <t>Arrius 1A</t>
  </si>
  <si>
    <t>AS355N</t>
  </si>
  <si>
    <t>Arrius 1B</t>
  </si>
  <si>
    <t>Arrius 1D</t>
  </si>
  <si>
    <t>Socata Oméga</t>
  </si>
  <si>
    <t>Arrius 1M</t>
  </si>
  <si>
    <t>Arrius 2B1</t>
  </si>
  <si>
    <t>MD Explorer, EC135T1</t>
  </si>
  <si>
    <t>Arrius 2B1A</t>
  </si>
  <si>
    <t>EC135T1</t>
  </si>
  <si>
    <t>Arrius 2B1A1</t>
  </si>
  <si>
    <t>Arrius 2B2</t>
  </si>
  <si>
    <t>EC135T2</t>
  </si>
  <si>
    <t>Arrius 2D</t>
  </si>
  <si>
    <t>Arrius 2F</t>
  </si>
  <si>
    <t>EC120B</t>
  </si>
  <si>
    <t>Arrius 2K1</t>
  </si>
  <si>
    <t>Arrius 2K2</t>
  </si>
  <si>
    <t>Artouste I</t>
  </si>
  <si>
    <t>SE313B</t>
  </si>
  <si>
    <t>Artouste IIC5</t>
  </si>
  <si>
    <t>Artouste IIC6</t>
  </si>
  <si>
    <t>Artouste IIIB</t>
  </si>
  <si>
    <t>SA315B, SA316B</t>
  </si>
  <si>
    <t>Artouste IIIC</t>
  </si>
  <si>
    <t>2 + 1C</t>
  </si>
  <si>
    <t>Artouste IIID</t>
  </si>
  <si>
    <t>SA316C</t>
  </si>
  <si>
    <t>Astazou II</t>
  </si>
  <si>
    <t>P-840.01 Potez</t>
  </si>
  <si>
    <t>Astazou IIA</t>
  </si>
  <si>
    <t>SA318C</t>
  </si>
  <si>
    <t>Astazou IIE</t>
  </si>
  <si>
    <t>PC-6/A Turbo-Porter</t>
  </si>
  <si>
    <t>Astazou IIG</t>
  </si>
  <si>
    <t>Astazou III</t>
  </si>
  <si>
    <t>Astazou III-2</t>
  </si>
  <si>
    <t>SA341G</t>
  </si>
  <si>
    <t>Astazou XII</t>
  </si>
  <si>
    <t>Skyvan 2, PC-6/A1 Turbo-Porter, P-840.02/-842 Potez</t>
  </si>
  <si>
    <t>Astazou XIV</t>
  </si>
  <si>
    <t>SA342J, Jetstream 1, Hirondelle</t>
  </si>
  <si>
    <t>Astazou XIVB</t>
  </si>
  <si>
    <t>SA319B</t>
  </si>
  <si>
    <t>Astazou XIVE</t>
  </si>
  <si>
    <t>PC-6/A2 Turbo-Porter</t>
  </si>
  <si>
    <t>Astazou XIVF</t>
  </si>
  <si>
    <t>Astazou XIVH</t>
  </si>
  <si>
    <t>SA342H</t>
  </si>
  <si>
    <t>Astazou XVI</t>
  </si>
  <si>
    <t>Jetstream 2</t>
  </si>
  <si>
    <t>Astazou XVID</t>
  </si>
  <si>
    <t>Jetstream 201</t>
  </si>
  <si>
    <t>Astazou XVIII</t>
  </si>
  <si>
    <t>Astazou XVIIIA</t>
  </si>
  <si>
    <t>SA360C</t>
  </si>
  <si>
    <t>Bastan 3A</t>
  </si>
  <si>
    <t>IA 50 Guarani I</t>
  </si>
  <si>
    <t>Bastan 6A</t>
  </si>
  <si>
    <t>IA 50A Guarani II</t>
  </si>
  <si>
    <t>Bastan 6C1</t>
  </si>
  <si>
    <t>AS262A/B</t>
  </si>
  <si>
    <t>Bastan 7A</t>
  </si>
  <si>
    <t>AS262C</t>
  </si>
  <si>
    <t>Bastan 16</t>
  </si>
  <si>
    <t>Makila 1A</t>
  </si>
  <si>
    <t>AS332C/L</t>
  </si>
  <si>
    <t>Makila 1A1</t>
  </si>
  <si>
    <t>AS332C1/L1</t>
  </si>
  <si>
    <t>Makila 1A2</t>
  </si>
  <si>
    <t>AS332L2</t>
  </si>
  <si>
    <t>Makila 1A4</t>
  </si>
  <si>
    <t>EC225</t>
  </si>
  <si>
    <t>Makila 2A</t>
  </si>
  <si>
    <t>TM 333-2B</t>
  </si>
  <si>
    <t>Indian ALH</t>
  </si>
  <si>
    <t>Turmastazou 14</t>
  </si>
  <si>
    <t>Turmo 3C3</t>
  </si>
  <si>
    <t>SA321F</t>
  </si>
  <si>
    <t>Turmo 3C5</t>
  </si>
  <si>
    <t>SA321J</t>
  </si>
  <si>
    <t>Turmo 4A</t>
  </si>
  <si>
    <t>Turmo 4C</t>
  </si>
  <si>
    <t>SA330J</t>
  </si>
  <si>
    <t>??</t>
  </si>
  <si>
    <t>Turmo 6</t>
  </si>
  <si>
    <t>SA330L</t>
  </si>
  <si>
    <t>Turmo 10</t>
  </si>
  <si>
    <t>SA321</t>
  </si>
  <si>
    <t>Turmo 16</t>
  </si>
  <si>
    <t>Walter</t>
  </si>
  <si>
    <t>M 601 A</t>
  </si>
  <si>
    <t>L-410M</t>
  </si>
  <si>
    <t>2 +1C</t>
  </si>
  <si>
    <t>M 601 B</t>
  </si>
  <si>
    <t>L-410MA/UVP</t>
  </si>
  <si>
    <t>M 601 D</t>
  </si>
  <si>
    <t>L-410UVP</t>
  </si>
  <si>
    <t>M 601 E</t>
  </si>
  <si>
    <t>L-410UVP-E</t>
  </si>
  <si>
    <t>M 601 F</t>
  </si>
  <si>
    <t>L-420, M-101, Ae-270</t>
  </si>
  <si>
    <t>M 601 T</t>
  </si>
  <si>
    <t>PZL-130TM/TB</t>
  </si>
  <si>
    <t>M 601 Z</t>
  </si>
  <si>
    <t>Z-137T</t>
  </si>
  <si>
    <t>M 602</t>
  </si>
  <si>
    <t>L-610</t>
  </si>
  <si>
    <t>B - Booster stage(s)</t>
  </si>
  <si>
    <t>C - Centrifugal compressor stage(s)</t>
  </si>
  <si>
    <t>R - Radial turbine stage(s)</t>
  </si>
  <si>
    <t>** - denotes length given from intake flange to turbine exhaust flange</t>
  </si>
  <si>
    <t>grey - denotes optional engine selection or no nominal application for engine.</t>
  </si>
  <si>
    <t>(cancelled) - denotes that the engine program or derivative was cancelled</t>
  </si>
  <si>
    <t>(not produced) - denotes the aircraft program or derivative was cancelled</t>
  </si>
  <si>
    <t>Notes:</t>
  </si>
  <si>
    <t>1. The technical information presented here is to the best of my knowledge.  Any comments, suggestions, questions or</t>
  </si>
  <si>
    <t xml:space="preserve">    corrections will be greatly appreciated.</t>
  </si>
  <si>
    <t>[Pto]</t>
  </si>
  <si>
    <t>[MTOW/Sw]</t>
  </si>
  <si>
    <t>[N/m2]</t>
  </si>
  <si>
    <t>Relación Pto/MTOW</t>
  </si>
  <si>
    <t>[Pto/MTOW]</t>
  </si>
  <si>
    <t>(Turbofan)</t>
  </si>
  <si>
    <t> 4.700</t>
  </si>
  <si>
    <t>4 589</t>
  </si>
  <si>
    <t> 6 550</t>
  </si>
  <si>
    <t>Grumann Albatross</t>
  </si>
  <si>
    <t>D-436TP.</t>
  </si>
  <si>
    <t>[SFC]</t>
  </si>
  <si>
    <t>[lb/(hp·h)]</t>
  </si>
  <si>
    <t>Dongan WJ5A</t>
  </si>
  <si>
    <t>Wtf_WTo</t>
  </si>
  <si>
    <t>[Wtf_Wto]</t>
  </si>
  <si>
    <t>NACA 23017</t>
  </si>
  <si>
    <t>NACA 23010</t>
  </si>
  <si>
    <t xml:space="preserve">TsAGI 16% </t>
  </si>
  <si>
    <t>NACA 63A221 NACA 63A109</t>
  </si>
  <si>
    <t>NACA 4417 mod</t>
  </si>
  <si>
    <t>RA 1843 (NACA 43018 mod)                 RA 1343 (NACA 43013 mod)</t>
  </si>
  <si>
    <t>ATR 72</t>
  </si>
  <si>
    <t xml:space="preserve">NACA 65-218 </t>
  </si>
  <si>
    <t>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</si>
</sst>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2">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b/>
      <sz val="11"/>
      <color rgb="FF3F3F3F"/>
      <name val="Calibri"/>
      <family val="2"/>
      <scheme val="minor"/>
    </font>
    <font>
      <sz val="11"/>
      <color rgb="FF222222"/>
      <name val="Arial"/>
      <family val="2"/>
    </font>
  </fonts>
  <fills count="10">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rgb="FFF2F2F2"/>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9" borderId="1" applyNumberFormat="0" applyAlignment="0" applyProtection="0"/>
  </cellStyleXfs>
  <cellXfs count="71">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3" fontId="0" fillId="0" borderId="0" xfId="0" applyNumberFormat="1"/>
    <xf numFmtId="0" fontId="0" fillId="3" borderId="0" xfId="0" applyFill="1" applyAlignment="1">
      <alignment horizontal="center" vertical="center" wrapText="1"/>
    </xf>
    <xf numFmtId="0" fontId="10" fillId="9" borderId="1" xfId="1" applyAlignment="1">
      <alignment horizontal="center" vertical="center"/>
    </xf>
    <xf numFmtId="0" fontId="10" fillId="9" borderId="1" xfId="1" applyAlignment="1">
      <alignment vertical="center"/>
    </xf>
    <xf numFmtId="164" fontId="10" fillId="9" borderId="1" xfId="1" applyNumberFormat="1" applyAlignment="1">
      <alignment horizontal="center" vertical="center"/>
    </xf>
    <xf numFmtId="2" fontId="10" fillId="9" borderId="1" xfId="1" applyNumberFormat="1" applyAlignment="1">
      <alignment horizontal="center" vertical="center"/>
    </xf>
    <xf numFmtId="166" fontId="10" fillId="9" borderId="1" xfId="1" applyNumberFormat="1" applyAlignment="1">
      <alignment horizontal="center" vertical="center"/>
    </xf>
    <xf numFmtId="1" fontId="10" fillId="9" borderId="1" xfId="1" applyNumberFormat="1" applyAlignment="1">
      <alignment horizontal="center" vertical="center"/>
    </xf>
    <xf numFmtId="165" fontId="10" fillId="9" borderId="1" xfId="1" applyNumberFormat="1" applyAlignment="1">
      <alignment horizontal="center" vertical="center"/>
    </xf>
    <xf numFmtId="0" fontId="10" fillId="9" borderId="1" xfId="1" applyAlignment="1">
      <alignment horizontal="center" vertical="center" wrapText="1"/>
    </xf>
    <xf numFmtId="0" fontId="10" fillId="9" borderId="1" xfId="1" applyAlignment="1">
      <alignment vertical="center" wrapText="1"/>
    </xf>
    <xf numFmtId="0" fontId="11" fillId="0" borderId="0" xfId="0" applyFont="1"/>
    <xf numFmtId="0" fontId="0" fillId="0" borderId="0" xfId="0"/>
    <xf numFmtId="0" fontId="0" fillId="0" borderId="0" xfId="0" quotePrefix="1"/>
    <xf numFmtId="0" fontId="0" fillId="2" borderId="2" xfId="0" applyFill="1" applyBorder="1" applyAlignment="1">
      <alignment vertical="center" wrapText="1"/>
    </xf>
    <xf numFmtId="0" fontId="0" fillId="2" borderId="2" xfId="0" applyFill="1" applyBorder="1" applyAlignment="1">
      <alignment horizontal="center" vertical="center"/>
    </xf>
    <xf numFmtId="0" fontId="0" fillId="0" borderId="2" xfId="0" applyFill="1" applyBorder="1" applyAlignment="1">
      <alignment horizontal="center" vertical="center"/>
    </xf>
    <xf numFmtId="0" fontId="0" fillId="0" borderId="2" xfId="0" applyBorder="1" applyAlignment="1">
      <alignment horizontal="center" vertical="center"/>
    </xf>
    <xf numFmtId="0" fontId="0" fillId="2" borderId="2" xfId="0" applyFill="1" applyBorder="1" applyAlignment="1">
      <alignment horizontal="left" vertical="center" wrapText="1"/>
    </xf>
    <xf numFmtId="0" fontId="0" fillId="0" borderId="2" xfId="0" applyBorder="1"/>
    <xf numFmtId="2" fontId="0" fillId="0" borderId="2" xfId="0" applyNumberFormat="1" applyBorder="1" applyAlignment="1">
      <alignment horizontal="center" vertical="center"/>
    </xf>
    <xf numFmtId="1" fontId="0" fillId="0" borderId="2" xfId="0" applyNumberFormat="1" applyBorder="1" applyAlignment="1">
      <alignment horizontal="center" vertical="center"/>
    </xf>
    <xf numFmtId="1" fontId="0" fillId="0" borderId="2" xfId="0" applyNumberFormat="1" applyFill="1" applyBorder="1" applyAlignment="1">
      <alignment horizontal="center" vertical="center"/>
    </xf>
    <xf numFmtId="1" fontId="0" fillId="0" borderId="2" xfId="0" applyNumberFormat="1" applyBorder="1" applyAlignment="1">
      <alignment horizontal="center"/>
    </xf>
    <xf numFmtId="2" fontId="0" fillId="0" borderId="2" xfId="0" applyNumberFormat="1" applyBorder="1" applyAlignment="1">
      <alignment horizontal="center"/>
    </xf>
    <xf numFmtId="0" fontId="0" fillId="3" borderId="0" xfId="0" applyFill="1" applyAlignment="1">
      <alignment horizontal="center" vertical="center" wrapText="1"/>
    </xf>
    <xf numFmtId="0" fontId="7" fillId="0" borderId="0" xfId="0" applyFont="1" applyFill="1" applyAlignment="1">
      <alignment vertical="center"/>
    </xf>
    <xf numFmtId="0" fontId="0" fillId="3" borderId="0" xfId="0" applyFill="1" applyAlignment="1">
      <alignment horizontal="center" vertical="center" wrapText="1"/>
    </xf>
    <xf numFmtId="0" fontId="0" fillId="6" borderId="0" xfId="0" applyFill="1" applyAlignment="1">
      <alignment horizontal="center" vertical="center"/>
    </xf>
    <xf numFmtId="0" fontId="0" fillId="7" borderId="0" xfId="0" applyFill="1" applyAlignment="1">
      <alignment horizontal="center" vertical="center" wrapText="1"/>
    </xf>
    <xf numFmtId="0" fontId="0" fillId="3" borderId="0" xfId="0" applyFill="1" applyBorder="1" applyAlignment="1">
      <alignment horizontal="center" vertical="center" wrapText="1"/>
    </xf>
  </cellXfs>
  <cellStyles count="2">
    <cellStyle name="Normal" xfId="0" builtinId="0"/>
    <cellStyle name="Salida" xfId="1" builtinId="21"/>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emf"/><Relationship Id="rId7" Type="http://schemas.openxmlformats.org/officeDocument/2006/relationships/image" Target="../media/image7.jpeg"/><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emf"/><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jpeg"/><Relationship Id="rId7" Type="http://schemas.openxmlformats.org/officeDocument/2006/relationships/image" Target="../media/image15.jpeg"/><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14.jpeg"/><Relationship Id="rId5" Type="http://schemas.openxmlformats.org/officeDocument/2006/relationships/image" Target="../media/image13.jpeg"/><Relationship Id="rId4"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1</xdr:col>
      <xdr:colOff>180987</xdr:colOff>
      <xdr:row>215</xdr:row>
      <xdr:rowOff>31253</xdr:rowOff>
    </xdr:from>
    <xdr:to>
      <xdr:col>4</xdr:col>
      <xdr:colOff>1451256</xdr:colOff>
      <xdr:row>229</xdr:row>
      <xdr:rowOff>159162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601665" y="49932567"/>
          <a:ext cx="5354718" cy="2840112"/>
        </a:xfrm>
        <a:prstGeom prst="rect">
          <a:avLst/>
        </a:prstGeom>
      </xdr:spPr>
    </xdr:pic>
    <xdr:clientData/>
  </xdr:twoCellAnchor>
  <xdr:twoCellAnchor editAs="oneCell">
    <xdr:from>
      <xdr:col>6</xdr:col>
      <xdr:colOff>169038</xdr:colOff>
      <xdr:row>216</xdr:row>
      <xdr:rowOff>49761</xdr:rowOff>
    </xdr:from>
    <xdr:to>
      <xdr:col>7</xdr:col>
      <xdr:colOff>1459972</xdr:colOff>
      <xdr:row>228</xdr:row>
      <xdr:rowOff>22310</xdr:rowOff>
    </xdr:to>
    <xdr:pic>
      <xdr:nvPicPr>
        <xdr:cNvPr id="29" name="Picture 28" descr="MAC Graphic"/>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12385" y="50144803"/>
          <a:ext cx="2984175" cy="2297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41534</xdr:colOff>
      <xdr:row>4</xdr:row>
      <xdr:rowOff>111330</xdr:rowOff>
    </xdr:from>
    <xdr:to>
      <xdr:col>4</xdr:col>
      <xdr:colOff>1801414</xdr:colOff>
      <xdr:row>4</xdr:row>
      <xdr:rowOff>878539</xdr:rowOff>
    </xdr:to>
    <xdr:pic>
      <xdr:nvPicPr>
        <xdr:cNvPr id="30" name="Imagen 29">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58612" y="729836"/>
          <a:ext cx="1759880" cy="767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30458</xdr:colOff>
      <xdr:row>4</xdr:row>
      <xdr:rowOff>86591</xdr:rowOff>
    </xdr:from>
    <xdr:to>
      <xdr:col>6</xdr:col>
      <xdr:colOff>16578</xdr:colOff>
      <xdr:row>4</xdr:row>
      <xdr:rowOff>957961</xdr:rowOff>
    </xdr:to>
    <xdr:pic>
      <xdr:nvPicPr>
        <xdr:cNvPr id="33" name="Imagen 3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53575" y="705097"/>
          <a:ext cx="1792159" cy="871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213</xdr:row>
      <xdr:rowOff>0</xdr:rowOff>
    </xdr:from>
    <xdr:to>
      <xdr:col>7</xdr:col>
      <xdr:colOff>923097</xdr:colOff>
      <xdr:row>213</xdr:row>
      <xdr:rowOff>81006</xdr:rowOff>
    </xdr:to>
    <xdr:pic>
      <xdr:nvPicPr>
        <xdr:cNvPr id="34" name="Imagen 3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stretch>
          <a:fillRect/>
        </a:stretch>
      </xdr:blipFill>
      <xdr:spPr>
        <a:xfrm>
          <a:off x="7429500" y="50196750"/>
          <a:ext cx="4428332" cy="81006"/>
        </a:xfrm>
        <a:prstGeom prst="rect">
          <a:avLst/>
        </a:prstGeom>
      </xdr:spPr>
    </xdr:pic>
    <xdr:clientData/>
  </xdr:twoCellAnchor>
  <xdr:twoCellAnchor editAs="oneCell">
    <xdr:from>
      <xdr:col>6</xdr:col>
      <xdr:colOff>135291</xdr:colOff>
      <xdr:row>4</xdr:row>
      <xdr:rowOff>64848</xdr:rowOff>
    </xdr:from>
    <xdr:to>
      <xdr:col>6</xdr:col>
      <xdr:colOff>1622865</xdr:colOff>
      <xdr:row>4</xdr:row>
      <xdr:rowOff>1063466</xdr:rowOff>
    </xdr:to>
    <xdr:pic>
      <xdr:nvPicPr>
        <xdr:cNvPr id="7" name="Imagen 6" descr="Resultado de imagen de beriev b 1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140746" y="683354"/>
          <a:ext cx="1487574" cy="998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103942</xdr:colOff>
      <xdr:row>4</xdr:row>
      <xdr:rowOff>110290</xdr:rowOff>
    </xdr:from>
    <xdr:to>
      <xdr:col>7</xdr:col>
      <xdr:colOff>1386979</xdr:colOff>
      <xdr:row>4</xdr:row>
      <xdr:rowOff>992606</xdr:rowOff>
    </xdr:to>
    <xdr:pic>
      <xdr:nvPicPr>
        <xdr:cNvPr id="9" name="Imagen 8" descr="Resultado de imagen de sh 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804104" y="728796"/>
          <a:ext cx="1283037" cy="882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136070</xdr:colOff>
      <xdr:row>4</xdr:row>
      <xdr:rowOff>131733</xdr:rowOff>
    </xdr:from>
    <xdr:to>
      <xdr:col>8</xdr:col>
      <xdr:colOff>1435181</xdr:colOff>
      <xdr:row>4</xdr:row>
      <xdr:rowOff>994389</xdr:rowOff>
    </xdr:to>
    <xdr:pic>
      <xdr:nvPicPr>
        <xdr:cNvPr id="10" name="Imagen 9" descr="Resultado de imagen de ShinMaywa US-2"/>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714512" y="750239"/>
          <a:ext cx="1299111" cy="862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197921</xdr:colOff>
      <xdr:row>4</xdr:row>
      <xdr:rowOff>111332</xdr:rowOff>
    </xdr:from>
    <xdr:to>
      <xdr:col>9</xdr:col>
      <xdr:colOff>1491666</xdr:colOff>
      <xdr:row>4</xdr:row>
      <xdr:rowOff>959181</xdr:rowOff>
    </xdr:to>
    <xdr:pic>
      <xdr:nvPicPr>
        <xdr:cNvPr id="11" name="Imagen 10" descr="Resultado de imagen de grumman albatross"/>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310259" y="729838"/>
          <a:ext cx="1293745" cy="847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76500</xdr:colOff>
      <xdr:row>4</xdr:row>
      <xdr:rowOff>86591</xdr:rowOff>
    </xdr:from>
    <xdr:to>
      <xdr:col>10</xdr:col>
      <xdr:colOff>1517484</xdr:colOff>
      <xdr:row>4</xdr:row>
      <xdr:rowOff>1053441</xdr:rowOff>
    </xdr:to>
    <xdr:pic>
      <xdr:nvPicPr>
        <xdr:cNvPr id="15" name="Imagen 14" descr="Resultado de imagen de beriev be 200"/>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5057" r="8018"/>
        <a:stretch/>
      </xdr:blipFill>
      <xdr:spPr bwMode="auto">
        <a:xfrm>
          <a:off x="14722734" y="705097"/>
          <a:ext cx="1440984" cy="9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7</xdr:row>
      <xdr:rowOff>95250</xdr:rowOff>
    </xdr:from>
    <xdr:to>
      <xdr:col>17</xdr:col>
      <xdr:colOff>656483</xdr:colOff>
      <xdr:row>22</xdr:row>
      <xdr:rowOff>123464</xdr:rowOff>
    </xdr:to>
    <xdr:pic>
      <xdr:nvPicPr>
        <xdr:cNvPr id="2" name="Imagen 1"/>
        <xdr:cNvPicPr>
          <a:picLocks noChangeAspect="1"/>
        </xdr:cNvPicPr>
      </xdr:nvPicPr>
      <xdr:blipFill>
        <a:blip xmlns:r="http://schemas.openxmlformats.org/officeDocument/2006/relationships" r:embed="rId1"/>
        <a:stretch>
          <a:fillRect/>
        </a:stretch>
      </xdr:blipFill>
      <xdr:spPr>
        <a:xfrm>
          <a:off x="9534525" y="1428750"/>
          <a:ext cx="5933333" cy="28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57149</xdr:colOff>
      <xdr:row>1</xdr:row>
      <xdr:rowOff>123825</xdr:rowOff>
    </xdr:from>
    <xdr:to>
      <xdr:col>3</xdr:col>
      <xdr:colOff>1445594</xdr:colOff>
      <xdr:row>1</xdr:row>
      <xdr:rowOff>729109</xdr:rowOff>
    </xdr:to>
    <xdr:pic>
      <xdr:nvPicPr>
        <xdr:cNvPr id="37" name="Imagen 36">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499" y="314325"/>
          <a:ext cx="1388445" cy="605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85726</xdr:colOff>
      <xdr:row>1</xdr:row>
      <xdr:rowOff>76199</xdr:rowOff>
    </xdr:from>
    <xdr:to>
      <xdr:col>4</xdr:col>
      <xdr:colOff>1584032</xdr:colOff>
      <xdr:row>1</xdr:row>
      <xdr:rowOff>804694</xdr:rowOff>
    </xdr:to>
    <xdr:pic>
      <xdr:nvPicPr>
        <xdr:cNvPr id="38" name="Imagen 37">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14926" y="266699"/>
          <a:ext cx="1498306" cy="72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1</xdr:row>
      <xdr:rowOff>37683</xdr:rowOff>
    </xdr:from>
    <xdr:to>
      <xdr:col>5</xdr:col>
      <xdr:colOff>1428750</xdr:colOff>
      <xdr:row>1</xdr:row>
      <xdr:rowOff>798592</xdr:rowOff>
    </xdr:to>
    <xdr:pic>
      <xdr:nvPicPr>
        <xdr:cNvPr id="39" name="Imagen 38" descr="Resultado de imagen de beriev b 1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81825" y="228183"/>
          <a:ext cx="1133475" cy="760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152400</xdr:colOff>
      <xdr:row>1</xdr:row>
      <xdr:rowOff>85725</xdr:rowOff>
    </xdr:from>
    <xdr:to>
      <xdr:col>6</xdr:col>
      <xdr:colOff>1435437</xdr:colOff>
      <xdr:row>1</xdr:row>
      <xdr:rowOff>805725</xdr:rowOff>
    </xdr:to>
    <xdr:pic>
      <xdr:nvPicPr>
        <xdr:cNvPr id="40" name="Imagen 39" descr="Resultado de imagen de sh 5"/>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18396"/>
        <a:stretch/>
      </xdr:blipFill>
      <xdr:spPr bwMode="auto">
        <a:xfrm>
          <a:off x="8515350" y="276225"/>
          <a:ext cx="1283037" cy="7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161926</xdr:colOff>
      <xdr:row>1</xdr:row>
      <xdr:rowOff>33938</xdr:rowOff>
    </xdr:from>
    <xdr:to>
      <xdr:col>7</xdr:col>
      <xdr:colOff>1352550</xdr:colOff>
      <xdr:row>1</xdr:row>
      <xdr:rowOff>824555</xdr:rowOff>
    </xdr:to>
    <xdr:pic>
      <xdr:nvPicPr>
        <xdr:cNvPr id="41" name="Imagen 40" descr="Resultado de imagen de ShinMaywa US-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058401" y="224438"/>
          <a:ext cx="1190624" cy="790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123825</xdr:colOff>
      <xdr:row>1</xdr:row>
      <xdr:rowOff>66932</xdr:rowOff>
    </xdr:from>
    <xdr:to>
      <xdr:col>8</xdr:col>
      <xdr:colOff>1257300</xdr:colOff>
      <xdr:row>1</xdr:row>
      <xdr:rowOff>809749</xdr:rowOff>
    </xdr:to>
    <xdr:pic>
      <xdr:nvPicPr>
        <xdr:cNvPr id="42" name="Imagen 41" descr="Resultado de imagen de grumman albatross"/>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506200" y="257432"/>
          <a:ext cx="1133475" cy="742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200025</xdr:colOff>
      <xdr:row>1</xdr:row>
      <xdr:rowOff>47625</xdr:rowOff>
    </xdr:from>
    <xdr:to>
      <xdr:col>9</xdr:col>
      <xdr:colOff>1342892</xdr:colOff>
      <xdr:row>1</xdr:row>
      <xdr:rowOff>814449</xdr:rowOff>
    </xdr:to>
    <xdr:pic>
      <xdr:nvPicPr>
        <xdr:cNvPr id="43" name="Imagen 42" descr="Resultado de imagen de beriev be 200"/>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5057" r="8018"/>
        <a:stretch/>
      </xdr:blipFill>
      <xdr:spPr bwMode="auto">
        <a:xfrm>
          <a:off x="13001625" y="238125"/>
          <a:ext cx="1142867" cy="766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Q217"/>
  <sheetViews>
    <sheetView tabSelected="1" zoomScale="77" zoomScaleNormal="77" workbookViewId="0">
      <pane xSplit="2" ySplit="3" topLeftCell="C176" activePane="bottomRight" state="frozen"/>
      <selection pane="topRight" activeCell="C1" sqref="C1"/>
      <selection pane="bottomLeft" activeCell="A4" sqref="A4"/>
      <selection pane="bottomRight" activeCell="D199" sqref="D199"/>
    </sheetView>
  </sheetViews>
  <sheetFormatPr baseColWidth="10" defaultColWidth="9.140625" defaultRowHeight="15"/>
  <cols>
    <col min="1" max="1" width="21.28515625" style="29" customWidth="1"/>
    <col min="2" max="2" width="38" style="28" customWidth="1"/>
    <col min="3" max="3" width="13.28515625" style="1" customWidth="1"/>
    <col min="4" max="4" width="10" style="1" customWidth="1"/>
    <col min="5" max="5" width="27" style="1" customWidth="1"/>
    <col min="6" max="6" width="27.140625" style="29" customWidth="1"/>
    <col min="7" max="7" width="25.42578125" style="29" customWidth="1"/>
    <col min="8" max="11" width="23" style="29" customWidth="1"/>
    <col min="12" max="12" width="23" style="43" customWidth="1"/>
    <col min="13" max="15" width="23" style="29" customWidth="1"/>
    <col min="16" max="16" width="9.140625" style="29"/>
    <col min="17" max="17" width="13" style="29" customWidth="1"/>
    <col min="18" max="16384" width="9.140625" style="29"/>
  </cols>
  <sheetData>
    <row r="1" spans="1:17">
      <c r="A1" s="7" t="s">
        <v>174</v>
      </c>
      <c r="B1" s="8" t="s">
        <v>177</v>
      </c>
      <c r="C1" s="7" t="s">
        <v>175</v>
      </c>
      <c r="D1" s="7" t="s">
        <v>176</v>
      </c>
      <c r="E1" s="7" t="s">
        <v>239</v>
      </c>
      <c r="F1" s="7" t="s">
        <v>319</v>
      </c>
      <c r="G1" s="7" t="s">
        <v>240</v>
      </c>
      <c r="H1" s="7" t="s">
        <v>241</v>
      </c>
      <c r="I1" s="7" t="s">
        <v>242</v>
      </c>
      <c r="J1" s="7" t="s">
        <v>244</v>
      </c>
      <c r="K1" s="7" t="s">
        <v>245</v>
      </c>
      <c r="L1" s="42" t="s">
        <v>246</v>
      </c>
      <c r="M1" s="7" t="s">
        <v>247</v>
      </c>
      <c r="N1" s="7" t="s">
        <v>248</v>
      </c>
      <c r="O1" s="7" t="s">
        <v>320</v>
      </c>
    </row>
    <row r="2" spans="1:17" s="66" customFormat="1" ht="14.25" hidden="1" customHeight="1"/>
    <row r="3" spans="1:17">
      <c r="A3" s="70" t="s">
        <v>24</v>
      </c>
      <c r="B3" s="30" t="s">
        <v>0</v>
      </c>
      <c r="C3" s="3" t="s">
        <v>32</v>
      </c>
      <c r="D3" s="3" t="s">
        <v>32</v>
      </c>
      <c r="E3" s="2" t="s">
        <v>306</v>
      </c>
      <c r="F3" s="1" t="s">
        <v>316</v>
      </c>
      <c r="G3" s="1" t="s">
        <v>367</v>
      </c>
      <c r="H3" s="38" t="s">
        <v>373</v>
      </c>
      <c r="I3" s="38" t="s">
        <v>375</v>
      </c>
      <c r="J3" s="1" t="s">
        <v>1477</v>
      </c>
      <c r="K3" s="1" t="s">
        <v>377</v>
      </c>
      <c r="L3" s="42"/>
      <c r="M3" s="1"/>
      <c r="N3" s="1"/>
      <c r="O3" s="1"/>
      <c r="Q3" s="29" t="s">
        <v>359</v>
      </c>
    </row>
    <row r="4" spans="1:17" ht="15" customHeight="1">
      <c r="A4" s="70"/>
      <c r="B4" s="4" t="s">
        <v>1</v>
      </c>
      <c r="C4" s="3" t="s">
        <v>32</v>
      </c>
      <c r="D4" s="3" t="s">
        <v>32</v>
      </c>
      <c r="E4" s="2" t="s">
        <v>307</v>
      </c>
      <c r="F4" s="1" t="s">
        <v>173</v>
      </c>
      <c r="G4" s="1" t="s">
        <v>368</v>
      </c>
      <c r="H4" s="1" t="s">
        <v>374</v>
      </c>
      <c r="I4" s="1"/>
      <c r="J4" s="1"/>
      <c r="K4" s="1" t="s">
        <v>368</v>
      </c>
      <c r="L4" s="42"/>
      <c r="M4" s="1"/>
      <c r="N4" s="1"/>
      <c r="O4" s="1"/>
    </row>
    <row r="5" spans="1:17" ht="90" customHeight="1">
      <c r="A5" s="70"/>
      <c r="B5" s="4" t="s">
        <v>207</v>
      </c>
      <c r="C5" s="3" t="s">
        <v>32</v>
      </c>
      <c r="D5" s="3" t="s">
        <v>32</v>
      </c>
      <c r="E5" s="2"/>
      <c r="F5" s="1"/>
      <c r="G5"/>
      <c r="H5"/>
      <c r="I5"/>
      <c r="J5"/>
      <c r="K5"/>
      <c r="M5" s="1"/>
    </row>
    <row r="6" spans="1:17">
      <c r="A6" s="70"/>
      <c r="B6" s="4" t="s">
        <v>2</v>
      </c>
      <c r="C6" s="3" t="s">
        <v>32</v>
      </c>
      <c r="D6" s="3" t="s">
        <v>32</v>
      </c>
      <c r="E6" s="14">
        <v>27349</v>
      </c>
      <c r="F6" s="15">
        <v>33527</v>
      </c>
      <c r="G6" s="15"/>
      <c r="H6" s="15"/>
      <c r="I6" s="15"/>
      <c r="J6" s="15"/>
      <c r="K6" s="15"/>
      <c r="L6" s="44"/>
      <c r="M6" s="15"/>
      <c r="N6" s="15"/>
      <c r="O6" s="15"/>
    </row>
    <row r="7" spans="1:17" ht="18">
      <c r="A7" s="70"/>
      <c r="B7" s="4" t="s">
        <v>3</v>
      </c>
      <c r="C7" s="3" t="s">
        <v>33</v>
      </c>
      <c r="D7" s="3" t="s">
        <v>178</v>
      </c>
      <c r="E7" s="5">
        <v>9.9499999999999993</v>
      </c>
      <c r="F7" s="24">
        <v>9.07</v>
      </c>
      <c r="G7" s="9">
        <v>7.9</v>
      </c>
      <c r="H7" s="9">
        <v>9.7899999999999991</v>
      </c>
      <c r="I7" s="9"/>
      <c r="J7" s="9"/>
      <c r="K7" s="9"/>
      <c r="L7" s="45"/>
      <c r="M7" s="9"/>
      <c r="N7" s="9"/>
      <c r="O7" s="9"/>
    </row>
    <row r="8" spans="1:17" ht="18">
      <c r="A8" s="70"/>
      <c r="B8" s="4" t="s">
        <v>4</v>
      </c>
      <c r="C8" s="3" t="s">
        <v>34</v>
      </c>
      <c r="D8" s="3" t="s">
        <v>178</v>
      </c>
      <c r="E8" s="5">
        <v>33.46</v>
      </c>
      <c r="F8" s="24">
        <v>19.82</v>
      </c>
      <c r="G8" s="9">
        <v>30.1</v>
      </c>
      <c r="H8" s="9">
        <v>38.9</v>
      </c>
      <c r="I8" s="9"/>
      <c r="J8" s="9"/>
      <c r="K8" s="9"/>
      <c r="L8" s="45"/>
      <c r="M8" s="9"/>
      <c r="N8" s="9"/>
      <c r="O8" s="9"/>
    </row>
    <row r="9" spans="1:17" ht="18">
      <c r="A9" s="70"/>
      <c r="B9" s="4" t="s">
        <v>5</v>
      </c>
      <c r="C9" s="3" t="s">
        <v>35</v>
      </c>
      <c r="D9" s="3" t="s">
        <v>178</v>
      </c>
      <c r="E9" s="5">
        <v>33.15</v>
      </c>
      <c r="F9" s="24">
        <v>28.63</v>
      </c>
      <c r="G9" s="9">
        <v>29.8</v>
      </c>
      <c r="H9" s="9">
        <v>36</v>
      </c>
      <c r="I9" s="9"/>
      <c r="J9" s="9"/>
      <c r="K9" s="9"/>
      <c r="L9" s="45"/>
      <c r="M9" s="9"/>
      <c r="N9" s="9"/>
      <c r="O9" s="9"/>
    </row>
    <row r="10" spans="1:17" s="69" customFormat="1"/>
    <row r="11" spans="1:17" ht="18" customHeight="1">
      <c r="A11" s="67" t="s">
        <v>25</v>
      </c>
      <c r="B11" s="10" t="s">
        <v>6</v>
      </c>
      <c r="C11" s="11" t="s">
        <v>49</v>
      </c>
      <c r="D11" s="11" t="s">
        <v>32</v>
      </c>
      <c r="E11" s="38">
        <v>4</v>
      </c>
      <c r="F11" s="1">
        <v>2</v>
      </c>
      <c r="G11" s="1">
        <v>2</v>
      </c>
      <c r="H11" s="1">
        <v>4</v>
      </c>
      <c r="I11" s="1">
        <v>4</v>
      </c>
      <c r="J11" s="1">
        <v>2</v>
      </c>
      <c r="K11" s="1">
        <v>2</v>
      </c>
      <c r="L11" s="42"/>
      <c r="M11" s="1"/>
      <c r="N11" s="1"/>
      <c r="O11" s="1"/>
    </row>
    <row r="12" spans="1:17">
      <c r="A12" s="67"/>
      <c r="B12" s="10" t="s">
        <v>7</v>
      </c>
      <c r="C12" s="11" t="s">
        <v>32</v>
      </c>
      <c r="D12" s="11" t="s">
        <v>32</v>
      </c>
      <c r="E12" s="38" t="s">
        <v>308</v>
      </c>
      <c r="F12" s="38" t="s">
        <v>308</v>
      </c>
      <c r="G12" s="1" t="s">
        <v>369</v>
      </c>
      <c r="H12" s="1" t="s">
        <v>387</v>
      </c>
      <c r="I12" s="1"/>
      <c r="J12" s="1"/>
      <c r="K12" s="1" t="s">
        <v>369</v>
      </c>
      <c r="L12" s="42"/>
      <c r="M12" s="1"/>
      <c r="N12" s="1"/>
      <c r="O12" s="1"/>
    </row>
    <row r="13" spans="1:17">
      <c r="A13" s="67"/>
      <c r="B13" s="10" t="s">
        <v>8</v>
      </c>
      <c r="C13" s="11" t="s">
        <v>32</v>
      </c>
      <c r="D13" s="11" t="s">
        <v>32</v>
      </c>
      <c r="E13" s="38" t="s">
        <v>309</v>
      </c>
      <c r="F13" s="38" t="s">
        <v>309</v>
      </c>
      <c r="G13" s="1" t="s">
        <v>309</v>
      </c>
      <c r="H13" s="38" t="s">
        <v>309</v>
      </c>
      <c r="I13" s="38" t="s">
        <v>309</v>
      </c>
      <c r="J13" s="38" t="s">
        <v>309</v>
      </c>
      <c r="K13" s="1"/>
      <c r="L13" s="42"/>
      <c r="M13" s="1"/>
      <c r="N13" s="1"/>
      <c r="O13" s="1"/>
    </row>
    <row r="14" spans="1:17">
      <c r="A14" s="67"/>
      <c r="B14" s="10" t="s">
        <v>1</v>
      </c>
      <c r="C14" s="11" t="s">
        <v>32</v>
      </c>
      <c r="D14" s="11" t="s">
        <v>32</v>
      </c>
      <c r="E14" s="38" t="s">
        <v>311</v>
      </c>
      <c r="F14" s="39" t="s">
        <v>318</v>
      </c>
      <c r="G14" s="38" t="s">
        <v>389</v>
      </c>
      <c r="H14" s="38" t="s">
        <v>388</v>
      </c>
      <c r="I14" s="38" t="s">
        <v>392</v>
      </c>
      <c r="J14" s="1"/>
      <c r="K14" s="38"/>
      <c r="L14" s="42"/>
      <c r="M14" s="1"/>
      <c r="N14" s="1"/>
      <c r="O14" s="1"/>
    </row>
    <row r="15" spans="1:17">
      <c r="A15" s="67"/>
      <c r="B15" s="10" t="s">
        <v>9</v>
      </c>
      <c r="C15" s="11" t="s">
        <v>32</v>
      </c>
      <c r="D15" s="11" t="s">
        <v>32</v>
      </c>
      <c r="E15" s="38" t="s">
        <v>310</v>
      </c>
      <c r="F15" s="39" t="s">
        <v>317</v>
      </c>
      <c r="G15" s="1" t="s">
        <v>390</v>
      </c>
      <c r="H15" s="38" t="s">
        <v>1481</v>
      </c>
      <c r="I15" s="38" t="s">
        <v>391</v>
      </c>
      <c r="J15" t="s">
        <v>393</v>
      </c>
      <c r="K15" s="38" t="s">
        <v>1478</v>
      </c>
      <c r="L15" s="42"/>
      <c r="M15" s="1"/>
      <c r="N15" s="1"/>
      <c r="O15" s="1"/>
    </row>
    <row r="16" spans="1:17" ht="18">
      <c r="A16" s="67"/>
      <c r="B16" s="10" t="s">
        <v>10</v>
      </c>
      <c r="C16" s="11" t="s">
        <v>36</v>
      </c>
      <c r="D16" s="11" t="s">
        <v>179</v>
      </c>
      <c r="E16" s="38">
        <v>538</v>
      </c>
      <c r="F16" s="39">
        <v>450</v>
      </c>
      <c r="G16" s="38">
        <v>1040</v>
      </c>
      <c r="H16" s="1">
        <f>H17/5.25</f>
        <v>447.61904761904759</v>
      </c>
      <c r="I16" s="1">
        <v>873</v>
      </c>
      <c r="J16" s="1">
        <v>537</v>
      </c>
      <c r="K16" s="51">
        <v>1450</v>
      </c>
      <c r="M16" s="1"/>
      <c r="N16" s="1"/>
      <c r="O16" s="1"/>
    </row>
    <row r="17" spans="1:15" ht="18">
      <c r="A17" s="67"/>
      <c r="B17" s="10" t="s">
        <v>312</v>
      </c>
      <c r="C17" s="11" t="s">
        <v>313</v>
      </c>
      <c r="D17" s="11" t="s">
        <v>314</v>
      </c>
      <c r="E17" s="9">
        <v>2535</v>
      </c>
      <c r="F17" s="24">
        <v>1775</v>
      </c>
      <c r="G17" s="38">
        <v>3864</v>
      </c>
      <c r="H17" s="51">
        <v>2350</v>
      </c>
      <c r="I17">
        <v>3423</v>
      </c>
      <c r="J17" s="38">
        <v>1063</v>
      </c>
      <c r="K17" s="38"/>
      <c r="M17" s="38"/>
      <c r="N17" s="38"/>
      <c r="O17" s="38"/>
    </row>
    <row r="18" spans="1:15" ht="18">
      <c r="A18" s="67"/>
      <c r="B18" s="10" t="s">
        <v>189</v>
      </c>
      <c r="C18" s="11" t="s">
        <v>188</v>
      </c>
      <c r="D18" s="11" t="s">
        <v>184</v>
      </c>
      <c r="E18" s="9"/>
      <c r="F18" s="24"/>
      <c r="G18" s="9"/>
      <c r="H18" s="9"/>
      <c r="I18" s="9"/>
      <c r="J18" s="9"/>
      <c r="K18" s="9">
        <v>73.5</v>
      </c>
      <c r="L18" s="45"/>
      <c r="M18" s="9"/>
      <c r="N18" s="9"/>
      <c r="O18" s="9"/>
    </row>
    <row r="19" spans="1:15">
      <c r="A19" s="67"/>
      <c r="B19" s="10" t="s">
        <v>208</v>
      </c>
      <c r="C19" s="11" t="s">
        <v>1479</v>
      </c>
      <c r="D19" s="11" t="s">
        <v>1480</v>
      </c>
      <c r="E19" s="16">
        <v>0.48899999999999999</v>
      </c>
      <c r="F19" s="16">
        <v>0.47</v>
      </c>
      <c r="G19" s="16">
        <v>0.43869999999999998</v>
      </c>
      <c r="H19" s="16">
        <f>1790/3111</f>
        <v>0.57537769206043077</v>
      </c>
      <c r="I19" s="16">
        <v>0.46</v>
      </c>
      <c r="J19" s="16">
        <v>0.6</v>
      </c>
      <c r="K19" s="16">
        <v>0.60799999999999998</v>
      </c>
      <c r="L19" s="46"/>
      <c r="M19" s="17"/>
      <c r="N19" s="17"/>
      <c r="O19" s="17"/>
    </row>
    <row r="20" spans="1:15" ht="18">
      <c r="A20" s="67"/>
      <c r="B20" s="10" t="s">
        <v>256</v>
      </c>
      <c r="C20" s="11" t="s">
        <v>255</v>
      </c>
      <c r="D20" s="11" t="s">
        <v>32</v>
      </c>
      <c r="E20" s="16" t="s">
        <v>267</v>
      </c>
      <c r="F20" s="9" t="s">
        <v>267</v>
      </c>
      <c r="G20" s="9"/>
      <c r="H20" s="9"/>
      <c r="I20" s="9"/>
      <c r="J20" s="9"/>
      <c r="K20" s="9"/>
      <c r="L20" s="45"/>
      <c r="M20" s="9"/>
      <c r="N20" s="9"/>
      <c r="O20" s="9"/>
    </row>
    <row r="21" spans="1:15" ht="18">
      <c r="A21" s="67"/>
      <c r="B21" s="10" t="s">
        <v>180</v>
      </c>
      <c r="C21" s="11" t="s">
        <v>182</v>
      </c>
      <c r="D21" s="11" t="s">
        <v>178</v>
      </c>
      <c r="E21" s="16">
        <v>0.68300000000000005</v>
      </c>
      <c r="F21" s="9">
        <v>0.63500000000000001</v>
      </c>
      <c r="G21" s="9"/>
      <c r="H21" s="9"/>
      <c r="I21" s="9"/>
      <c r="J21" s="9"/>
      <c r="K21" s="9"/>
      <c r="L21" s="45"/>
      <c r="M21" s="9"/>
      <c r="N21" s="9"/>
      <c r="O21" s="9"/>
    </row>
    <row r="22" spans="1:15" ht="18">
      <c r="A22" s="67"/>
      <c r="B22" s="10" t="s">
        <v>181</v>
      </c>
      <c r="C22" s="11" t="s">
        <v>183</v>
      </c>
      <c r="D22" s="11" t="s">
        <v>178</v>
      </c>
      <c r="E22" s="16">
        <v>2.7930000000000001</v>
      </c>
      <c r="F22" s="9">
        <v>2.1339999999999999</v>
      </c>
      <c r="G22" s="9"/>
      <c r="H22" s="9"/>
      <c r="I22" s="9"/>
      <c r="J22" s="9"/>
      <c r="K22" s="9"/>
      <c r="L22" s="45"/>
      <c r="M22" s="9"/>
      <c r="N22" s="9"/>
      <c r="O22" s="9"/>
    </row>
    <row r="23" spans="1:15" ht="18" customHeight="1">
      <c r="A23" s="67"/>
      <c r="B23" s="10" t="s">
        <v>209</v>
      </c>
      <c r="C23" s="11" t="s">
        <v>210</v>
      </c>
      <c r="D23" s="11" t="s">
        <v>184</v>
      </c>
      <c r="E23" s="9">
        <f t="shared" ref="E23:F23" si="0">E11*E18</f>
        <v>0</v>
      </c>
      <c r="F23" s="9">
        <f t="shared" si="0"/>
        <v>0</v>
      </c>
      <c r="G23" s="9"/>
      <c r="H23" s="9"/>
      <c r="I23" s="9"/>
      <c r="J23" s="9"/>
      <c r="K23" s="9"/>
      <c r="L23" s="45"/>
      <c r="M23" s="9"/>
      <c r="N23" s="9"/>
      <c r="O23" s="9"/>
    </row>
    <row r="24" spans="1:15" ht="18" customHeight="1">
      <c r="A24" s="37"/>
      <c r="B24" s="10" t="s">
        <v>342</v>
      </c>
      <c r="C24" s="11" t="s">
        <v>338</v>
      </c>
      <c r="D24" s="11" t="s">
        <v>314</v>
      </c>
      <c r="E24" s="9">
        <f>E11*E17</f>
        <v>10140</v>
      </c>
      <c r="F24" s="9">
        <f t="shared" ref="F24:K24" si="1">F11*F17</f>
        <v>3550</v>
      </c>
      <c r="G24" s="9">
        <f t="shared" si="1"/>
        <v>7728</v>
      </c>
      <c r="H24" s="9">
        <f t="shared" si="1"/>
        <v>9400</v>
      </c>
      <c r="I24" s="9">
        <f t="shared" si="1"/>
        <v>13692</v>
      </c>
      <c r="J24" s="9">
        <f t="shared" si="1"/>
        <v>2126</v>
      </c>
      <c r="K24" s="9">
        <f t="shared" si="1"/>
        <v>0</v>
      </c>
      <c r="L24" s="45"/>
      <c r="M24" s="9"/>
      <c r="N24" s="9"/>
      <c r="O24" s="9"/>
    </row>
    <row r="25" spans="1:15" s="69" customFormat="1"/>
    <row r="26" spans="1:15" ht="18" customHeight="1">
      <c r="A26" s="67" t="s">
        <v>26</v>
      </c>
      <c r="B26" s="10" t="s">
        <v>51</v>
      </c>
      <c r="C26" s="11" t="s">
        <v>50</v>
      </c>
      <c r="D26" s="11" t="s">
        <v>179</v>
      </c>
      <c r="E26" s="22">
        <v>43000</v>
      </c>
      <c r="F26" s="23">
        <v>17168</v>
      </c>
      <c r="G26" s="22">
        <v>36000</v>
      </c>
      <c r="H26" s="22">
        <v>45000</v>
      </c>
      <c r="I26" s="22">
        <v>43100</v>
      </c>
      <c r="J26" s="22">
        <v>17010</v>
      </c>
      <c r="K26" s="22">
        <v>37900</v>
      </c>
      <c r="L26" s="47"/>
      <c r="M26" s="22"/>
      <c r="N26" s="22"/>
      <c r="O26" s="22"/>
    </row>
    <row r="27" spans="1:15" ht="18" customHeight="1">
      <c r="A27" s="67"/>
      <c r="B27" s="10" t="s">
        <v>263</v>
      </c>
      <c r="C27" s="11" t="s">
        <v>264</v>
      </c>
      <c r="D27" s="11" t="s">
        <v>179</v>
      </c>
      <c r="E27" s="22"/>
      <c r="F27" s="23">
        <v>17236</v>
      </c>
      <c r="G27" s="22"/>
      <c r="H27" s="22"/>
      <c r="I27" s="22"/>
      <c r="J27" s="22"/>
      <c r="K27" s="22">
        <v>41200</v>
      </c>
      <c r="L27" s="47"/>
      <c r="M27" s="22"/>
      <c r="N27" s="22"/>
      <c r="O27" s="22"/>
    </row>
    <row r="28" spans="1:15" ht="18" customHeight="1">
      <c r="A28" s="67"/>
      <c r="B28" s="10" t="s">
        <v>288</v>
      </c>
      <c r="C28" s="11" t="s">
        <v>286</v>
      </c>
      <c r="D28" s="11" t="s">
        <v>179</v>
      </c>
      <c r="E28" s="22">
        <v>23300</v>
      </c>
      <c r="F28" s="23">
        <f>F29-2*(Constants!C3+Constants!C9)</f>
        <v>12524.3475098</v>
      </c>
      <c r="G28" s="22">
        <v>24000</v>
      </c>
      <c r="H28" s="22">
        <v>26500</v>
      </c>
      <c r="I28" s="22">
        <v>25630</v>
      </c>
      <c r="J28" s="22">
        <v>10380</v>
      </c>
      <c r="K28" s="22">
        <v>27600</v>
      </c>
      <c r="L28" s="47"/>
      <c r="M28" s="22"/>
      <c r="N28" s="22"/>
      <c r="O28" s="22"/>
    </row>
    <row r="29" spans="1:15" ht="18" customHeight="1">
      <c r="A29" s="67"/>
      <c r="B29" s="10" t="s">
        <v>52</v>
      </c>
      <c r="C29" s="11" t="s">
        <v>53</v>
      </c>
      <c r="D29" s="11" t="s">
        <v>179</v>
      </c>
      <c r="E29" s="22">
        <v>25630</v>
      </c>
      <c r="F29" s="23">
        <v>12733</v>
      </c>
      <c r="G29" s="22">
        <v>24000</v>
      </c>
      <c r="H29" s="22">
        <v>26500</v>
      </c>
      <c r="I29" s="22">
        <v>25630</v>
      </c>
      <c r="J29" s="22">
        <v>10380</v>
      </c>
      <c r="K29" s="22">
        <v>27600</v>
      </c>
      <c r="L29" s="47"/>
      <c r="M29" s="22"/>
      <c r="N29" s="22"/>
      <c r="O29" s="22"/>
    </row>
    <row r="30" spans="1:15">
      <c r="A30" s="67"/>
      <c r="B30" s="10" t="s">
        <v>287</v>
      </c>
      <c r="C30" s="11" t="s">
        <v>285</v>
      </c>
      <c r="D30" s="11" t="s">
        <v>179</v>
      </c>
      <c r="E30" s="22"/>
      <c r="F30" s="23"/>
      <c r="G30" s="22"/>
      <c r="H30" s="22"/>
      <c r="I30" s="22"/>
      <c r="J30" s="22"/>
      <c r="K30" s="22"/>
      <c r="L30" s="47"/>
      <c r="M30" s="22"/>
      <c r="N30" s="22"/>
      <c r="O30" s="22"/>
    </row>
    <row r="31" spans="1:15">
      <c r="A31" s="67"/>
      <c r="B31" s="10" t="s">
        <v>58</v>
      </c>
      <c r="C31" s="11" t="s">
        <v>54</v>
      </c>
      <c r="D31" s="11" t="s">
        <v>179</v>
      </c>
      <c r="E31" s="22">
        <v>15000</v>
      </c>
      <c r="F31" s="23">
        <v>3777</v>
      </c>
      <c r="G31" s="22">
        <v>5000</v>
      </c>
      <c r="H31" s="22">
        <v>10000</v>
      </c>
      <c r="I31" s="22">
        <v>15000</v>
      </c>
      <c r="J31" s="22">
        <f>13797-10401</f>
        <v>3396</v>
      </c>
      <c r="K31" s="22">
        <v>7500</v>
      </c>
      <c r="L31" s="47"/>
      <c r="M31" s="22"/>
      <c r="N31" s="22"/>
      <c r="O31" s="22"/>
    </row>
    <row r="32" spans="1:15">
      <c r="A32" s="67"/>
      <c r="B32" s="10" t="s">
        <v>57</v>
      </c>
      <c r="C32" s="11" t="s">
        <v>56</v>
      </c>
      <c r="D32" s="11" t="s">
        <v>179</v>
      </c>
      <c r="E32" s="22">
        <v>18397</v>
      </c>
      <c r="F32" s="23"/>
      <c r="G32" s="22"/>
      <c r="H32" s="22">
        <v>16500</v>
      </c>
      <c r="I32" s="22">
        <v>18397</v>
      </c>
      <c r="J32" s="22"/>
      <c r="K32" s="22">
        <v>12487</v>
      </c>
      <c r="L32" s="47"/>
      <c r="M32" s="22"/>
      <c r="N32" s="22"/>
      <c r="O32" s="22"/>
    </row>
    <row r="33" spans="1:16">
      <c r="A33" s="67"/>
      <c r="B33" s="10" t="s">
        <v>265</v>
      </c>
      <c r="C33" s="11" t="s">
        <v>266</v>
      </c>
      <c r="D33" s="11" t="s">
        <v>179</v>
      </c>
      <c r="E33" s="22"/>
      <c r="F33" s="23"/>
      <c r="G33" s="22"/>
      <c r="H33" s="22"/>
      <c r="I33" s="22"/>
      <c r="J33" s="22"/>
      <c r="K33" s="22"/>
      <c r="L33" s="47"/>
      <c r="M33" s="22"/>
      <c r="N33" s="22"/>
      <c r="O33" s="22"/>
      <c r="P33" s="22"/>
    </row>
    <row r="34" spans="1:16">
      <c r="A34" s="67"/>
      <c r="B34" s="10" t="s">
        <v>187</v>
      </c>
      <c r="C34" s="11" t="s">
        <v>211</v>
      </c>
      <c r="D34" s="11" t="s">
        <v>179</v>
      </c>
      <c r="E34" s="22"/>
      <c r="F34" s="23">
        <v>16511</v>
      </c>
      <c r="G34" s="22"/>
      <c r="H34" s="22"/>
      <c r="I34" s="22"/>
      <c r="J34" s="22">
        <v>12467</v>
      </c>
      <c r="K34" s="22">
        <v>28300</v>
      </c>
      <c r="L34" s="47"/>
      <c r="M34" s="22"/>
      <c r="N34" s="22"/>
      <c r="O34" s="1"/>
    </row>
    <row r="35" spans="1:16">
      <c r="A35" s="67"/>
      <c r="B35" s="10" t="s">
        <v>185</v>
      </c>
      <c r="C35" s="11" t="s">
        <v>186</v>
      </c>
      <c r="D35" s="11" t="s">
        <v>179</v>
      </c>
      <c r="E35" s="22">
        <v>28304</v>
      </c>
      <c r="F35" s="23">
        <v>16783</v>
      </c>
      <c r="G35" s="22"/>
      <c r="H35" s="22"/>
      <c r="I35" s="22"/>
      <c r="J35" s="22"/>
      <c r="K35" s="22">
        <v>37900</v>
      </c>
      <c r="L35" s="47"/>
      <c r="M35" s="22"/>
      <c r="N35" s="22"/>
      <c r="O35" s="22"/>
    </row>
    <row r="36" spans="1:16">
      <c r="A36" s="67"/>
      <c r="B36" s="10" t="s">
        <v>59</v>
      </c>
      <c r="C36" s="11" t="s">
        <v>55</v>
      </c>
      <c r="D36" s="11" t="s">
        <v>32</v>
      </c>
      <c r="E36" s="16">
        <f t="shared" ref="E36:F36" si="2">E30/E26</f>
        <v>0</v>
      </c>
      <c r="F36" s="19">
        <f t="shared" si="2"/>
        <v>0</v>
      </c>
      <c r="G36" s="16"/>
      <c r="H36" s="16"/>
      <c r="I36" s="16"/>
      <c r="J36" s="16"/>
      <c r="K36" s="16"/>
      <c r="L36" s="48"/>
      <c r="M36" s="16"/>
      <c r="N36" s="16"/>
      <c r="O36" s="16"/>
    </row>
    <row r="37" spans="1:16">
      <c r="A37" s="67"/>
      <c r="B37" s="10" t="s">
        <v>170</v>
      </c>
      <c r="C37" s="11" t="s">
        <v>169</v>
      </c>
      <c r="D37" s="11" t="s">
        <v>32</v>
      </c>
      <c r="E37" s="16">
        <f t="shared" ref="E37:F37" si="3">E31/E26</f>
        <v>0.34883720930232559</v>
      </c>
      <c r="F37" s="19">
        <f t="shared" si="3"/>
        <v>0.22000232991612301</v>
      </c>
      <c r="G37" s="16"/>
      <c r="H37" s="16"/>
      <c r="I37" s="16"/>
      <c r="J37" s="16"/>
      <c r="K37" s="16"/>
      <c r="L37" s="48"/>
      <c r="M37" s="16"/>
      <c r="N37" s="16"/>
      <c r="O37" s="16"/>
    </row>
    <row r="38" spans="1:16">
      <c r="A38" s="67"/>
      <c r="B38" s="10" t="s">
        <v>171</v>
      </c>
      <c r="C38" s="11" t="s">
        <v>172</v>
      </c>
      <c r="D38" s="11" t="s">
        <v>32</v>
      </c>
      <c r="E38" s="16">
        <f t="shared" ref="E38:F38" si="4">E32/E26</f>
        <v>0.42783720930232561</v>
      </c>
      <c r="F38" s="19">
        <f t="shared" si="4"/>
        <v>0</v>
      </c>
      <c r="G38" s="16"/>
      <c r="H38" s="16"/>
      <c r="I38" s="16"/>
      <c r="J38" s="16"/>
      <c r="K38" s="16"/>
      <c r="L38" s="48"/>
      <c r="M38" s="16"/>
      <c r="N38" s="16"/>
      <c r="O38" s="16"/>
    </row>
    <row r="39" spans="1:16" ht="18">
      <c r="A39" s="67"/>
      <c r="B39" s="10" t="s">
        <v>212</v>
      </c>
      <c r="C39" s="11" t="s">
        <v>213</v>
      </c>
      <c r="D39" s="11" t="s">
        <v>32</v>
      </c>
      <c r="E39" s="16">
        <f>E23*1000/(E26*Constants!$C$1)</f>
        <v>0</v>
      </c>
      <c r="F39" s="16">
        <f>F23*1000/(F26*Constants!$C$1)</f>
        <v>0</v>
      </c>
      <c r="G39" s="16"/>
      <c r="H39" s="16"/>
      <c r="I39" s="16"/>
      <c r="J39" s="16"/>
      <c r="K39" s="16"/>
      <c r="L39" s="48"/>
      <c r="M39" s="16"/>
      <c r="N39" s="16"/>
      <c r="O39" s="16"/>
    </row>
    <row r="40" spans="1:16" ht="18">
      <c r="A40" s="67"/>
      <c r="B40" s="10" t="s">
        <v>339</v>
      </c>
      <c r="C40" s="11" t="s">
        <v>340</v>
      </c>
      <c r="D40" s="11" t="s">
        <v>341</v>
      </c>
      <c r="E40" s="16">
        <f>E24*1000/(E26*Constants!$C$1)</f>
        <v>24.046331161851612</v>
      </c>
      <c r="F40" s="16">
        <f>F24*1000/(F26*Constants!$C$1)</f>
        <v>21.085697554005392</v>
      </c>
      <c r="G40" s="16">
        <f>G24*1000/(G26*Constants!$C$1)</f>
        <v>21.889908038592861</v>
      </c>
      <c r="H40" s="16">
        <f>H24*1000/(H26*Constants!$C$1)</f>
        <v>21.3007386710945</v>
      </c>
      <c r="I40" s="16">
        <f>I24*1000/(I26*Constants!$C$1)</f>
        <v>32.394325726435717</v>
      </c>
      <c r="J40" s="16">
        <f>J24*1000/(J26*Constants!$C$1)</f>
        <v>12.744953961146829</v>
      </c>
      <c r="K40" s="16">
        <f>K24*1000/(K26*Constants!$C$1)</f>
        <v>0</v>
      </c>
      <c r="L40" s="48"/>
      <c r="M40" s="16"/>
      <c r="N40" s="16"/>
      <c r="O40" s="16"/>
    </row>
    <row r="41" spans="1:16">
      <c r="A41" s="67"/>
      <c r="B41" s="10" t="s">
        <v>289</v>
      </c>
      <c r="C41" s="11" t="s">
        <v>290</v>
      </c>
      <c r="D41" s="11" t="s">
        <v>32</v>
      </c>
      <c r="E41" s="9" t="e">
        <f>(E26*Constants!$C$1)/(E23*1000)</f>
        <v>#DIV/0!</v>
      </c>
      <c r="F41" s="9" t="e">
        <f t="shared" ref="F41" si="5">F26/F23</f>
        <v>#DIV/0!</v>
      </c>
      <c r="G41" s="9"/>
      <c r="H41" s="9"/>
      <c r="I41" s="9"/>
      <c r="J41" s="9"/>
      <c r="K41" s="9"/>
      <c r="L41" s="45"/>
      <c r="M41" s="9"/>
      <c r="N41" s="9"/>
      <c r="O41" s="9"/>
    </row>
    <row r="42" spans="1:16" s="69" customFormat="1"/>
    <row r="43" spans="1:16" s="26" customFormat="1">
      <c r="A43" s="67" t="s">
        <v>154</v>
      </c>
      <c r="B43" s="10" t="s">
        <v>261</v>
      </c>
      <c r="C43" s="18" t="s">
        <v>262</v>
      </c>
      <c r="D43" s="18" t="s">
        <v>32</v>
      </c>
      <c r="E43" s="27"/>
      <c r="F43" s="27">
        <v>2</v>
      </c>
      <c r="G43" s="27"/>
      <c r="H43" s="27"/>
      <c r="I43" s="27"/>
      <c r="J43" s="27"/>
      <c r="K43" s="27"/>
      <c r="L43" s="49"/>
      <c r="M43" s="27"/>
      <c r="N43" s="27"/>
      <c r="O43" s="27"/>
    </row>
    <row r="44" spans="1:16" ht="15" customHeight="1">
      <c r="A44" s="67"/>
      <c r="B44" s="10" t="s">
        <v>155</v>
      </c>
      <c r="C44" s="11" t="s">
        <v>164</v>
      </c>
      <c r="D44" s="11" t="s">
        <v>32</v>
      </c>
      <c r="E44" s="31"/>
      <c r="F44" s="31"/>
      <c r="G44" s="31"/>
      <c r="H44" s="31"/>
      <c r="I44" s="31"/>
      <c r="J44" s="31"/>
      <c r="K44" s="31"/>
      <c r="L44" s="42"/>
      <c r="M44" s="31"/>
      <c r="N44" s="31"/>
      <c r="O44" s="31"/>
    </row>
    <row r="45" spans="1:16" ht="18">
      <c r="A45" s="67"/>
      <c r="B45" s="10" t="s">
        <v>156</v>
      </c>
      <c r="C45" s="11" t="s">
        <v>163</v>
      </c>
      <c r="D45" s="11" t="s">
        <v>32</v>
      </c>
      <c r="E45" s="38">
        <v>28</v>
      </c>
      <c r="F45" s="31"/>
      <c r="G45" s="31"/>
      <c r="H45" s="31"/>
      <c r="I45" s="31"/>
      <c r="J45" s="31"/>
      <c r="K45" s="31"/>
      <c r="L45" s="42"/>
      <c r="M45" s="31"/>
      <c r="N45" s="31"/>
      <c r="O45" s="31"/>
    </row>
    <row r="46" spans="1:16">
      <c r="A46" s="67"/>
      <c r="B46" s="10" t="s">
        <v>268</v>
      </c>
      <c r="C46" s="11" t="s">
        <v>269</v>
      </c>
      <c r="D46" s="11" t="s">
        <v>32</v>
      </c>
      <c r="E46" s="31"/>
      <c r="F46" s="31"/>
      <c r="G46" s="31"/>
      <c r="H46" s="31"/>
      <c r="I46" s="31"/>
      <c r="J46" s="31"/>
      <c r="K46" s="31"/>
      <c r="L46" s="42"/>
      <c r="M46" s="31"/>
      <c r="N46" s="31"/>
      <c r="O46" s="31"/>
    </row>
    <row r="47" spans="1:16" ht="18">
      <c r="A47" s="67"/>
      <c r="B47" s="10" t="s">
        <v>157</v>
      </c>
      <c r="C47" s="11" t="s">
        <v>162</v>
      </c>
      <c r="D47" s="11" t="s">
        <v>178</v>
      </c>
      <c r="E47" s="9"/>
      <c r="F47" s="9"/>
      <c r="G47" s="9"/>
      <c r="H47" s="9"/>
      <c r="I47" s="9"/>
      <c r="J47" s="9"/>
      <c r="K47" s="9"/>
      <c r="L47" s="45"/>
      <c r="M47" s="9"/>
      <c r="N47" s="9"/>
      <c r="O47" s="9"/>
    </row>
    <row r="48" spans="1:16" ht="18">
      <c r="A48" s="67"/>
      <c r="B48" s="10" t="s">
        <v>158</v>
      </c>
      <c r="C48" s="11" t="s">
        <v>215</v>
      </c>
      <c r="D48" s="11" t="s">
        <v>178</v>
      </c>
      <c r="E48" s="9"/>
      <c r="F48" s="9"/>
      <c r="G48" s="9"/>
      <c r="H48" s="9"/>
      <c r="I48" s="9"/>
      <c r="J48" s="9"/>
      <c r="K48" s="9"/>
      <c r="L48" s="45"/>
      <c r="M48" s="9"/>
      <c r="N48" s="9"/>
      <c r="O48" s="9"/>
    </row>
    <row r="49" spans="1:15" ht="18">
      <c r="A49" s="67"/>
      <c r="B49" s="10" t="s">
        <v>159</v>
      </c>
      <c r="C49" s="11" t="s">
        <v>161</v>
      </c>
      <c r="D49" s="11" t="s">
        <v>178</v>
      </c>
      <c r="E49" s="9"/>
      <c r="F49" s="9"/>
      <c r="G49" s="9"/>
      <c r="H49" s="9"/>
      <c r="I49" s="9"/>
      <c r="J49" s="9"/>
      <c r="K49" s="9"/>
      <c r="L49" s="45"/>
      <c r="M49" s="9"/>
      <c r="N49" s="9"/>
      <c r="O49" s="9"/>
    </row>
    <row r="50" spans="1:15" ht="18">
      <c r="A50" s="67"/>
      <c r="B50" s="10" t="s">
        <v>216</v>
      </c>
      <c r="C50" s="11" t="s">
        <v>218</v>
      </c>
      <c r="D50" s="11" t="s">
        <v>217</v>
      </c>
      <c r="E50" s="9"/>
      <c r="F50" s="9"/>
      <c r="G50" s="9"/>
      <c r="H50" s="9"/>
      <c r="I50" s="9"/>
      <c r="J50" s="9"/>
      <c r="K50" s="9"/>
      <c r="L50" s="45"/>
      <c r="M50" s="9"/>
      <c r="N50" s="9"/>
      <c r="O50" s="9"/>
    </row>
    <row r="51" spans="1:15" ht="18">
      <c r="A51" s="67"/>
      <c r="B51" s="10" t="s">
        <v>259</v>
      </c>
      <c r="C51" s="11" t="s">
        <v>260</v>
      </c>
      <c r="D51" s="11" t="s">
        <v>217</v>
      </c>
      <c r="E51" s="9"/>
      <c r="F51" s="9"/>
      <c r="G51" s="9"/>
      <c r="H51" s="9"/>
      <c r="I51" s="9"/>
      <c r="J51" s="9"/>
      <c r="K51" s="9"/>
      <c r="L51" s="45"/>
      <c r="M51" s="9"/>
      <c r="N51" s="9"/>
      <c r="O51" s="9"/>
    </row>
    <row r="52" spans="1:15" ht="30">
      <c r="A52" s="67"/>
      <c r="B52" s="10" t="s">
        <v>219</v>
      </c>
      <c r="C52" s="11" t="s">
        <v>32</v>
      </c>
      <c r="D52" s="11" t="s">
        <v>32</v>
      </c>
      <c r="E52" s="27"/>
      <c r="F52" s="27"/>
      <c r="G52" s="27"/>
      <c r="H52" s="27"/>
      <c r="I52" s="27"/>
      <c r="J52" s="27"/>
      <c r="K52" s="27"/>
      <c r="L52" s="49"/>
      <c r="M52" s="27"/>
      <c r="N52" s="27"/>
      <c r="O52" s="27"/>
    </row>
    <row r="53" spans="1:15">
      <c r="A53" s="67"/>
      <c r="B53" s="10" t="s">
        <v>220</v>
      </c>
      <c r="C53" s="11" t="s">
        <v>32</v>
      </c>
      <c r="D53" s="11" t="s">
        <v>32</v>
      </c>
      <c r="F53" s="1"/>
      <c r="G53" s="1"/>
      <c r="H53" s="1"/>
      <c r="I53" s="1"/>
      <c r="J53" s="1"/>
      <c r="K53" s="1"/>
      <c r="L53" s="42"/>
      <c r="M53" s="1"/>
      <c r="N53" s="1"/>
      <c r="O53" s="1"/>
    </row>
    <row r="54" spans="1:15" ht="90" customHeight="1">
      <c r="A54" s="67"/>
      <c r="B54" s="10" t="s">
        <v>160</v>
      </c>
      <c r="C54" s="11" t="s">
        <v>32</v>
      </c>
      <c r="D54" s="11" t="s">
        <v>32</v>
      </c>
      <c r="F54" s="1"/>
      <c r="K54" s="1"/>
      <c r="M54"/>
      <c r="N54" s="1"/>
      <c r="O54" s="1"/>
    </row>
    <row r="55" spans="1:15" s="69" customFormat="1"/>
    <row r="56" spans="1:15" ht="18">
      <c r="A56" s="67" t="s">
        <v>27</v>
      </c>
      <c r="B56" s="10" t="s">
        <v>38</v>
      </c>
      <c r="C56" s="11" t="s">
        <v>37</v>
      </c>
      <c r="D56" s="11" t="s">
        <v>178</v>
      </c>
      <c r="E56" s="9">
        <v>33.58</v>
      </c>
      <c r="F56" s="9">
        <v>19.82</v>
      </c>
      <c r="G56" s="9">
        <v>26.56</v>
      </c>
      <c r="H56" s="9">
        <v>38.85</v>
      </c>
      <c r="I56" s="9">
        <v>30.44</v>
      </c>
      <c r="J56" s="9">
        <v>19.21</v>
      </c>
      <c r="K56" s="9">
        <v>27.66</v>
      </c>
      <c r="L56" s="45"/>
      <c r="M56" s="9"/>
      <c r="N56" s="9"/>
      <c r="O56" s="9"/>
    </row>
    <row r="57" spans="1:15" ht="18">
      <c r="A57" s="67"/>
      <c r="B57" s="12" t="s">
        <v>214</v>
      </c>
      <c r="C57" s="11" t="s">
        <v>46</v>
      </c>
      <c r="D57" s="11" t="s">
        <v>32</v>
      </c>
      <c r="E57" s="9">
        <f t="shared" ref="E57:F57" si="6">E56/E69</f>
        <v>1.012971342383107</v>
      </c>
      <c r="F57" s="9">
        <f t="shared" si="6"/>
        <v>0.69228082431016424</v>
      </c>
      <c r="G57" s="9">
        <f t="shared" ref="G57:K57" si="7">G56/G69</f>
        <v>0.89008042895442352</v>
      </c>
      <c r="H57" s="9">
        <f t="shared" si="7"/>
        <v>1.0791666666666666</v>
      </c>
      <c r="I57" s="9">
        <f t="shared" si="7"/>
        <v>0.91825037707390655</v>
      </c>
      <c r="J57" s="9">
        <f t="shared" si="7"/>
        <v>0.65118644067796616</v>
      </c>
      <c r="K57" s="9">
        <f t="shared" si="7"/>
        <v>0.84380719951189742</v>
      </c>
      <c r="L57" s="45"/>
      <c r="M57" s="9"/>
      <c r="N57" s="9"/>
      <c r="O57" s="9"/>
    </row>
    <row r="58" spans="1:15" ht="18">
      <c r="A58" s="67"/>
      <c r="B58" s="10" t="s">
        <v>197</v>
      </c>
      <c r="C58" s="11" t="s">
        <v>47</v>
      </c>
      <c r="D58" s="11" t="s">
        <v>32</v>
      </c>
      <c r="E58" s="9">
        <f t="shared" ref="E58:F58" si="8">E56/E8</f>
        <v>1.0035863717872084</v>
      </c>
      <c r="F58" s="9">
        <f t="shared" si="8"/>
        <v>1</v>
      </c>
      <c r="G58" s="9">
        <f t="shared" ref="G58:K58" si="9">G56/G8</f>
        <v>0.88239202657807303</v>
      </c>
      <c r="H58" s="9">
        <f t="shared" si="9"/>
        <v>0.99871465295629824</v>
      </c>
      <c r="I58" s="9" t="e">
        <f t="shared" si="9"/>
        <v>#DIV/0!</v>
      </c>
      <c r="J58" s="9" t="e">
        <f t="shared" si="9"/>
        <v>#DIV/0!</v>
      </c>
      <c r="K58" s="9" t="e">
        <f t="shared" si="9"/>
        <v>#DIV/0!</v>
      </c>
      <c r="L58" s="45"/>
      <c r="M58" s="9"/>
      <c r="N58" s="9"/>
      <c r="O58" s="9"/>
    </row>
    <row r="59" spans="1:15" ht="18">
      <c r="A59" s="67"/>
      <c r="B59" s="10" t="s">
        <v>39</v>
      </c>
      <c r="C59" s="11" t="s">
        <v>40</v>
      </c>
      <c r="D59" s="11" t="s">
        <v>178</v>
      </c>
      <c r="E59" s="9">
        <v>2.7</v>
      </c>
      <c r="F59" s="9">
        <v>2.39</v>
      </c>
      <c r="G59" s="9">
        <v>2.6</v>
      </c>
      <c r="H59" s="9">
        <v>3.18</v>
      </c>
      <c r="I59" s="9">
        <v>2.98</v>
      </c>
      <c r="J59" s="9">
        <v>2.39</v>
      </c>
      <c r="K59" s="9">
        <v>2.88</v>
      </c>
      <c r="L59" s="45"/>
      <c r="M59" s="9"/>
      <c r="N59" s="9"/>
      <c r="O59" s="9"/>
    </row>
    <row r="60" spans="1:15" ht="18">
      <c r="A60" s="67"/>
      <c r="B60" s="10" t="s">
        <v>41</v>
      </c>
      <c r="C60" s="11" t="s">
        <v>42</v>
      </c>
      <c r="D60" s="11" t="s">
        <v>178</v>
      </c>
      <c r="E60" s="9">
        <v>4.87</v>
      </c>
      <c r="F60" s="9">
        <v>3.28</v>
      </c>
      <c r="G60" s="9">
        <v>4.04</v>
      </c>
      <c r="H60" s="9">
        <v>4.16</v>
      </c>
      <c r="I60" s="9">
        <v>5.09</v>
      </c>
      <c r="J60" s="9">
        <v>3.37</v>
      </c>
      <c r="K60" s="9">
        <v>3.66</v>
      </c>
      <c r="L60" s="45"/>
      <c r="M60" s="9"/>
      <c r="N60" s="9"/>
      <c r="O60" s="9"/>
    </row>
    <row r="61" spans="1:15" ht="18">
      <c r="A61" s="67"/>
      <c r="B61" s="10" t="s">
        <v>43</v>
      </c>
      <c r="C61" s="11" t="s">
        <v>44</v>
      </c>
      <c r="D61" s="11" t="s">
        <v>190</v>
      </c>
      <c r="E61" s="9">
        <f t="shared" ref="E61" si="10">PI()*E59*E60/4</f>
        <v>10.327200450513047</v>
      </c>
      <c r="F61" s="9">
        <f t="shared" ref="F61:K61" si="11">PI()*F59*F60/4</f>
        <v>6.1568932825052762</v>
      </c>
      <c r="G61" s="9">
        <f t="shared" si="11"/>
        <v>8.249822308326797</v>
      </c>
      <c r="H61" s="9">
        <f t="shared" si="11"/>
        <v>10.389875223952165</v>
      </c>
      <c r="I61" s="9">
        <f t="shared" si="11"/>
        <v>11.913076422045176</v>
      </c>
      <c r="J61" s="9">
        <f t="shared" si="11"/>
        <v>6.3258324274520676</v>
      </c>
      <c r="K61" s="9">
        <f t="shared" si="11"/>
        <v>8.2787249607398241</v>
      </c>
      <c r="L61" s="45"/>
      <c r="M61" s="9"/>
      <c r="N61" s="9"/>
      <c r="O61" s="9"/>
    </row>
    <row r="62" spans="1:15" ht="30" customHeight="1">
      <c r="A62" s="67"/>
      <c r="B62" s="10" t="s">
        <v>48</v>
      </c>
      <c r="C62" s="11" t="s">
        <v>45</v>
      </c>
      <c r="D62" s="11" t="s">
        <v>178</v>
      </c>
      <c r="E62" s="9"/>
      <c r="F62" s="9"/>
      <c r="G62" s="9"/>
      <c r="H62" s="9"/>
      <c r="I62" s="9"/>
      <c r="J62" s="9"/>
      <c r="K62" s="9"/>
      <c r="L62" s="45"/>
      <c r="M62" s="9"/>
      <c r="N62" s="9"/>
      <c r="O62" s="9"/>
    </row>
    <row r="63" spans="1:15" ht="18" customHeight="1">
      <c r="A63" s="25"/>
      <c r="B63" s="10" t="s">
        <v>167</v>
      </c>
      <c r="C63" s="11" t="s">
        <v>168</v>
      </c>
      <c r="D63" s="11" t="s">
        <v>32</v>
      </c>
      <c r="E63" s="9">
        <f t="shared" ref="E63:K63" si="12">E56/E59</f>
        <v>12.437037037037035</v>
      </c>
      <c r="F63" s="9">
        <f t="shared" si="12"/>
        <v>8.2928870292887034</v>
      </c>
      <c r="G63" s="9">
        <f t="shared" si="12"/>
        <v>10.215384615384615</v>
      </c>
      <c r="H63" s="9">
        <f t="shared" si="12"/>
        <v>12.216981132075471</v>
      </c>
      <c r="I63" s="9">
        <f t="shared" si="12"/>
        <v>10.214765100671141</v>
      </c>
      <c r="J63" s="9">
        <f t="shared" si="12"/>
        <v>8.03765690376569</v>
      </c>
      <c r="K63" s="9">
        <f t="shared" si="12"/>
        <v>9.6041666666666679</v>
      </c>
      <c r="L63" s="45"/>
      <c r="M63" s="9"/>
      <c r="N63" s="9"/>
      <c r="O63" s="9"/>
    </row>
    <row r="64" spans="1:15" s="69" customFormat="1"/>
    <row r="65" spans="1:15">
      <c r="A65" s="67" t="s">
        <v>28</v>
      </c>
      <c r="B65" s="34" t="s">
        <v>11</v>
      </c>
      <c r="C65" s="11" t="s">
        <v>32</v>
      </c>
      <c r="D65" s="11" t="s">
        <v>32</v>
      </c>
      <c r="F65" s="1" t="s">
        <v>365</v>
      </c>
      <c r="G65" s="1"/>
      <c r="H65" s="1"/>
      <c r="I65" s="1"/>
      <c r="J65" s="1"/>
      <c r="K65" s="1"/>
      <c r="L65" s="42"/>
      <c r="M65" s="1"/>
      <c r="N65" s="1"/>
      <c r="O65" s="1"/>
    </row>
    <row r="66" spans="1:15" ht="18">
      <c r="A66" s="67"/>
      <c r="B66" s="34" t="s">
        <v>12</v>
      </c>
      <c r="C66" s="11" t="s">
        <v>81</v>
      </c>
      <c r="D66" s="11" t="s">
        <v>32</v>
      </c>
      <c r="E66" s="9" t="e">
        <f>E76/E56</f>
        <v>#VALUE!</v>
      </c>
      <c r="F66" s="9" t="s">
        <v>267</v>
      </c>
      <c r="G66" s="9"/>
      <c r="H66" s="9"/>
      <c r="I66" s="9"/>
      <c r="J66" s="9"/>
      <c r="K66" s="9"/>
      <c r="L66" s="45"/>
      <c r="M66" s="9"/>
      <c r="N66" s="9"/>
      <c r="O66" s="9"/>
    </row>
    <row r="67" spans="1:15" ht="18">
      <c r="A67" s="67"/>
      <c r="B67" s="34" t="s">
        <v>283</v>
      </c>
      <c r="C67" s="11" t="s">
        <v>284</v>
      </c>
      <c r="D67" s="11" t="s">
        <v>178</v>
      </c>
      <c r="E67" s="1" t="s">
        <v>267</v>
      </c>
      <c r="F67" s="9" t="s">
        <v>267</v>
      </c>
      <c r="G67" s="9"/>
      <c r="H67" s="9"/>
      <c r="I67" s="9"/>
      <c r="J67" s="9"/>
      <c r="K67" s="9"/>
      <c r="L67" s="45"/>
      <c r="M67" s="9"/>
      <c r="N67" s="9"/>
      <c r="O67" s="9"/>
    </row>
    <row r="68" spans="1:15" ht="18">
      <c r="A68" s="67"/>
      <c r="B68" s="34" t="s">
        <v>80</v>
      </c>
      <c r="C68" s="11" t="s">
        <v>60</v>
      </c>
      <c r="D68" s="11" t="s">
        <v>190</v>
      </c>
      <c r="E68" s="1">
        <v>135.82</v>
      </c>
      <c r="F68" s="9">
        <v>100.33</v>
      </c>
      <c r="G68" s="9">
        <v>99</v>
      </c>
      <c r="H68" s="9">
        <v>144</v>
      </c>
      <c r="I68" s="9">
        <v>135.80000000000001</v>
      </c>
      <c r="J68" s="9">
        <v>96.2</v>
      </c>
      <c r="K68" s="9">
        <v>117.44</v>
      </c>
      <c r="L68" s="45"/>
      <c r="M68" s="9"/>
      <c r="N68" s="9"/>
      <c r="O68" s="9"/>
    </row>
    <row r="69" spans="1:15">
      <c r="A69" s="67"/>
      <c r="B69" s="34" t="s">
        <v>79</v>
      </c>
      <c r="C69" s="11" t="s">
        <v>61</v>
      </c>
      <c r="D69" s="11" t="s">
        <v>178</v>
      </c>
      <c r="E69" s="1">
        <v>33.15</v>
      </c>
      <c r="F69" s="9">
        <v>28.63</v>
      </c>
      <c r="G69" s="9">
        <v>29.84</v>
      </c>
      <c r="H69" s="9">
        <v>36</v>
      </c>
      <c r="I69" s="9">
        <v>33.15</v>
      </c>
      <c r="J69" s="9">
        <v>29.5</v>
      </c>
      <c r="K69" s="9">
        <v>32.78</v>
      </c>
      <c r="L69" s="45"/>
      <c r="M69" s="9"/>
      <c r="N69" s="9"/>
      <c r="O69" s="9"/>
    </row>
    <row r="70" spans="1:15" ht="18">
      <c r="A70" s="67"/>
      <c r="B70" s="34" t="s">
        <v>324</v>
      </c>
      <c r="C70" s="11" t="s">
        <v>323</v>
      </c>
      <c r="D70" s="11" t="s">
        <v>178</v>
      </c>
      <c r="E70" s="33"/>
      <c r="F70" s="9" t="s">
        <v>267</v>
      </c>
      <c r="G70" s="9"/>
      <c r="H70" s="9"/>
      <c r="I70" s="9"/>
      <c r="J70" s="9"/>
      <c r="K70" s="9"/>
      <c r="L70" s="45"/>
      <c r="M70" s="9"/>
      <c r="N70" s="9"/>
      <c r="O70" s="9"/>
    </row>
    <row r="71" spans="1:15" ht="18">
      <c r="A71" s="67"/>
      <c r="B71" s="34" t="s">
        <v>62</v>
      </c>
      <c r="C71" s="11" t="s">
        <v>63</v>
      </c>
      <c r="D71" s="11" t="s">
        <v>178</v>
      </c>
      <c r="E71" s="1">
        <v>2.39</v>
      </c>
      <c r="F71" s="9">
        <v>3.54</v>
      </c>
      <c r="G71" s="9"/>
      <c r="H71" s="9"/>
      <c r="I71" s="9"/>
      <c r="J71" s="9"/>
      <c r="K71" s="9"/>
      <c r="L71" s="45"/>
      <c r="M71" s="9"/>
      <c r="N71" s="9"/>
      <c r="O71" s="9"/>
    </row>
    <row r="72" spans="1:15" ht="18">
      <c r="A72" s="67"/>
      <c r="B72" s="34" t="s">
        <v>64</v>
      </c>
      <c r="C72" s="11" t="s">
        <v>65</v>
      </c>
      <c r="D72" s="11" t="s">
        <v>178</v>
      </c>
      <c r="E72" s="1">
        <v>5</v>
      </c>
      <c r="F72" s="9">
        <v>3.54</v>
      </c>
      <c r="G72" s="9"/>
      <c r="H72" s="9"/>
      <c r="I72" s="9"/>
      <c r="J72" s="9"/>
      <c r="K72" s="9"/>
      <c r="L72" s="45"/>
      <c r="M72" s="9"/>
      <c r="N72" s="9"/>
      <c r="O72" s="9"/>
    </row>
    <row r="73" spans="1:15">
      <c r="A73" s="67"/>
      <c r="B73" s="34" t="s">
        <v>13</v>
      </c>
      <c r="C73" s="11" t="s">
        <v>66</v>
      </c>
      <c r="D73" s="11" t="s">
        <v>178</v>
      </c>
      <c r="E73" s="9">
        <f>E68/E69</f>
        <v>4.0971342383107086</v>
      </c>
      <c r="F73" s="9">
        <f t="shared" ref="F73" si="13">F68/F69</f>
        <v>3.5043660495983233</v>
      </c>
      <c r="G73" s="9"/>
      <c r="H73" s="9"/>
      <c r="I73" s="9"/>
      <c r="J73" s="9"/>
      <c r="K73" s="9"/>
      <c r="L73" s="45"/>
      <c r="M73" s="9"/>
      <c r="N73" s="9"/>
      <c r="O73" s="9"/>
    </row>
    <row r="74" spans="1:15" ht="30" customHeight="1">
      <c r="A74" s="67"/>
      <c r="B74" s="34" t="s">
        <v>14</v>
      </c>
      <c r="C74" s="11" t="s">
        <v>67</v>
      </c>
      <c r="D74" s="11" t="s">
        <v>178</v>
      </c>
      <c r="E74" s="9">
        <f>E72-(2*(E72-E71)*(0.5*E72+E71)/(3*(E72+E71)))</f>
        <v>3.8486332882273344</v>
      </c>
      <c r="F74" s="9">
        <f t="shared" ref="F74" si="14">F72-(2*(F72-F71)*(0.5*F72+F71)/(3*(F72+F71)))</f>
        <v>3.54</v>
      </c>
      <c r="G74" s="9"/>
      <c r="H74" s="9"/>
      <c r="I74" s="9"/>
      <c r="J74" s="9"/>
      <c r="K74" s="9"/>
      <c r="L74" s="45"/>
      <c r="M74" s="9"/>
      <c r="N74" s="9"/>
      <c r="O74" s="9"/>
    </row>
    <row r="75" spans="1:15" ht="30" customHeight="1">
      <c r="A75" s="67"/>
      <c r="B75" s="34" t="s">
        <v>325</v>
      </c>
      <c r="C75" s="11" t="s">
        <v>326</v>
      </c>
      <c r="D75" s="11" t="s">
        <v>178</v>
      </c>
      <c r="E75" s="9" t="e">
        <f>E67+((E78*(E72+2*E71))/(3*(E72+E71)))</f>
        <v>#VALUE!</v>
      </c>
      <c r="F75" s="9" t="e">
        <f t="shared" ref="F75" si="15">F67+((F78*(F72+2*F71))/(3*(F72+F71)))</f>
        <v>#VALUE!</v>
      </c>
      <c r="G75" s="9"/>
      <c r="H75" s="9"/>
      <c r="I75" s="9"/>
      <c r="J75" s="9"/>
      <c r="K75" s="9"/>
      <c r="L75" s="45"/>
      <c r="M75" s="9"/>
      <c r="N75" s="9"/>
      <c r="O75" s="9"/>
    </row>
    <row r="76" spans="1:15" ht="30">
      <c r="A76" s="67"/>
      <c r="B76" s="34" t="s">
        <v>72</v>
      </c>
      <c r="C76" s="11" t="s">
        <v>73</v>
      </c>
      <c r="D76" s="11" t="s">
        <v>178</v>
      </c>
      <c r="E76" s="9" t="e">
        <f>E67+E75+E74/4</f>
        <v>#VALUE!</v>
      </c>
      <c r="F76" s="9" t="e">
        <f t="shared" ref="F76" si="16">F67+F75+F74/4</f>
        <v>#VALUE!</v>
      </c>
      <c r="G76" s="9"/>
      <c r="H76" s="9"/>
      <c r="I76" s="9"/>
      <c r="J76" s="9"/>
      <c r="K76" s="9"/>
      <c r="L76" s="45"/>
      <c r="M76" s="9"/>
      <c r="N76" s="9"/>
      <c r="O76" s="9"/>
    </row>
    <row r="77" spans="1:15" ht="30">
      <c r="A77" s="67"/>
      <c r="B77" s="34" t="s">
        <v>327</v>
      </c>
      <c r="C77" s="11" t="s">
        <v>328</v>
      </c>
      <c r="D77" s="11" t="s">
        <v>178</v>
      </c>
      <c r="E77" s="9">
        <f>(2*E70*(0.5*E72+E71))/(3*(E72+E71))</f>
        <v>0</v>
      </c>
      <c r="F77" s="9" t="e">
        <f t="shared" ref="F77" si="17">(2*F70*(0.5*F72+F71))/(3*(F72+F71))</f>
        <v>#VALUE!</v>
      </c>
      <c r="G77" s="9"/>
      <c r="H77" s="9"/>
      <c r="I77" s="9"/>
      <c r="J77" s="9"/>
      <c r="K77" s="9"/>
      <c r="L77" s="45"/>
      <c r="M77" s="9"/>
      <c r="N77" s="9"/>
      <c r="O77" s="9"/>
    </row>
    <row r="78" spans="1:15">
      <c r="A78" s="67"/>
      <c r="B78" s="34" t="s">
        <v>329</v>
      </c>
      <c r="C78" s="11" t="s">
        <v>322</v>
      </c>
      <c r="D78" s="11" t="s">
        <v>178</v>
      </c>
      <c r="E78" s="33"/>
      <c r="F78" s="33"/>
      <c r="G78" s="33"/>
      <c r="H78" s="33"/>
      <c r="I78" s="33"/>
      <c r="J78" s="33"/>
      <c r="K78" s="33"/>
      <c r="L78" s="42"/>
      <c r="M78" s="33"/>
      <c r="N78" s="33"/>
      <c r="O78" s="33"/>
    </row>
    <row r="79" spans="1:15">
      <c r="A79" s="67"/>
      <c r="B79" s="34" t="s">
        <v>68</v>
      </c>
      <c r="C79" s="11" t="s">
        <v>71</v>
      </c>
      <c r="D79" s="11" t="s">
        <v>32</v>
      </c>
      <c r="E79" s="9">
        <f>(E69^2)/E68</f>
        <v>8.091021204535414</v>
      </c>
      <c r="F79" s="9">
        <f t="shared" ref="F79:K79" si="18">(F69^2)/F68</f>
        <v>8.1698086315159966</v>
      </c>
      <c r="G79" s="9">
        <f t="shared" si="18"/>
        <v>8.9941979797979794</v>
      </c>
      <c r="H79" s="9">
        <v>9</v>
      </c>
      <c r="I79" s="9">
        <f t="shared" si="18"/>
        <v>8.0922128129602342</v>
      </c>
      <c r="J79" s="9">
        <f t="shared" si="18"/>
        <v>9.0462577962577964</v>
      </c>
      <c r="K79" s="9">
        <f t="shared" si="18"/>
        <v>9.1495946866485021</v>
      </c>
      <c r="L79" s="45"/>
      <c r="M79" s="9"/>
      <c r="N79" s="9"/>
      <c r="O79" s="9"/>
    </row>
    <row r="80" spans="1:15">
      <c r="A80" s="67"/>
      <c r="B80" s="34" t="s">
        <v>15</v>
      </c>
      <c r="C80" s="11" t="s">
        <v>69</v>
      </c>
      <c r="D80" s="11" t="s">
        <v>32</v>
      </c>
      <c r="E80" s="9">
        <f>E71/E72</f>
        <v>0.47800000000000004</v>
      </c>
      <c r="F80" s="9">
        <f>F71/F72</f>
        <v>1</v>
      </c>
      <c r="G80" s="9"/>
      <c r="H80" s="9"/>
      <c r="I80" s="9"/>
      <c r="J80" s="9"/>
      <c r="K80" s="9"/>
      <c r="L80" s="45"/>
      <c r="M80" s="9"/>
      <c r="N80" s="9"/>
      <c r="O80" s="9"/>
    </row>
    <row r="81" spans="1:15" ht="16.5">
      <c r="A81" s="67"/>
      <c r="B81" s="34" t="s">
        <v>16</v>
      </c>
      <c r="C81" s="11" t="s">
        <v>70</v>
      </c>
      <c r="D81" s="11" t="s">
        <v>192</v>
      </c>
      <c r="F81" s="9">
        <v>0</v>
      </c>
      <c r="G81" s="9"/>
      <c r="H81" s="9"/>
      <c r="I81" s="9"/>
      <c r="J81" s="9"/>
      <c r="K81" s="9"/>
      <c r="L81" s="45"/>
      <c r="M81" s="9"/>
      <c r="N81" s="9"/>
      <c r="O81" s="9"/>
    </row>
    <row r="82" spans="1:15">
      <c r="A82" s="67"/>
      <c r="B82" s="34" t="s">
        <v>17</v>
      </c>
      <c r="C82" s="11" t="s">
        <v>74</v>
      </c>
      <c r="D82" s="11" t="s">
        <v>193</v>
      </c>
      <c r="F82" s="9">
        <v>0</v>
      </c>
      <c r="G82" s="9"/>
      <c r="H82" s="9"/>
      <c r="I82" s="9"/>
      <c r="J82" s="9"/>
      <c r="K82" s="9"/>
      <c r="L82" s="45"/>
      <c r="M82" s="9"/>
      <c r="N82" s="9"/>
      <c r="O82" s="9"/>
    </row>
    <row r="83" spans="1:15">
      <c r="A83" s="67"/>
      <c r="B83" s="34" t="s">
        <v>18</v>
      </c>
      <c r="C83" s="11" t="s">
        <v>32</v>
      </c>
      <c r="D83" s="11" t="s">
        <v>32</v>
      </c>
      <c r="F83" s="1"/>
      <c r="G83" s="1"/>
      <c r="H83" s="1"/>
      <c r="I83" s="1"/>
      <c r="J83" s="1"/>
      <c r="K83" s="1"/>
      <c r="L83" s="42"/>
      <c r="M83" s="1"/>
      <c r="N83" s="1"/>
      <c r="O83" s="1"/>
    </row>
    <row r="84" spans="1:15">
      <c r="A84" s="67"/>
      <c r="B84" s="34" t="s">
        <v>75</v>
      </c>
      <c r="C84" s="11" t="s">
        <v>76</v>
      </c>
      <c r="D84" s="11" t="s">
        <v>32</v>
      </c>
      <c r="F84" s="1"/>
      <c r="G84" s="1"/>
      <c r="H84" s="1"/>
      <c r="I84" s="1"/>
      <c r="J84" s="1"/>
      <c r="K84" s="1"/>
      <c r="L84" s="42"/>
      <c r="M84" s="1"/>
      <c r="N84" s="1"/>
      <c r="O84" s="1"/>
    </row>
    <row r="85" spans="1:15" ht="18">
      <c r="A85" s="67"/>
      <c r="B85" s="34" t="s">
        <v>77</v>
      </c>
      <c r="C85" s="11" t="s">
        <v>78</v>
      </c>
      <c r="D85" s="11" t="s">
        <v>366</v>
      </c>
      <c r="E85" s="9">
        <f>Constants!$C$1*E26/E68</f>
        <v>3104.7412015903401</v>
      </c>
      <c r="F85" s="9">
        <f>Constants!$C$1*F26/F68</f>
        <v>1678.0680474434366</v>
      </c>
      <c r="G85" s="9">
        <f>Constants!$C$1*G26/G68</f>
        <v>3566.054545454545</v>
      </c>
      <c r="H85" s="9">
        <f>Constants!$C$1*H26/H68</f>
        <v>3064.578125</v>
      </c>
      <c r="I85" s="9">
        <f>Constants!$C$1*I26/I68</f>
        <v>3112.4198453608246</v>
      </c>
      <c r="J85" s="9">
        <f>Constants!$C$1*J26/J68</f>
        <v>1734.00329002079</v>
      </c>
      <c r="K85" s="9">
        <f>Constants!$C$1*K26/K68</f>
        <v>3164.7823143732967</v>
      </c>
      <c r="L85" s="45"/>
      <c r="M85" s="9"/>
      <c r="N85" s="9"/>
      <c r="O85" s="9"/>
    </row>
    <row r="86" spans="1:15" s="69" customFormat="1"/>
    <row r="87" spans="1:15">
      <c r="A87" s="67" t="s">
        <v>29</v>
      </c>
      <c r="B87" s="10" t="s">
        <v>19</v>
      </c>
      <c r="C87" s="11" t="s">
        <v>32</v>
      </c>
      <c r="D87" s="11" t="s">
        <v>32</v>
      </c>
      <c r="F87" s="1"/>
      <c r="G87" s="1"/>
      <c r="H87" s="1"/>
      <c r="I87" s="1"/>
      <c r="J87" s="1"/>
      <c r="K87" s="1"/>
      <c r="L87" s="42"/>
      <c r="M87" s="1"/>
      <c r="N87" s="1"/>
    </row>
    <row r="88" spans="1:15" ht="18">
      <c r="A88" s="67"/>
      <c r="B88" s="10" t="s">
        <v>103</v>
      </c>
      <c r="C88" s="11" t="s">
        <v>40</v>
      </c>
      <c r="D88" s="11" t="s">
        <v>178</v>
      </c>
      <c r="F88" s="1"/>
      <c r="G88" s="1"/>
      <c r="H88" s="1"/>
      <c r="I88" s="1"/>
      <c r="J88" s="1"/>
      <c r="K88" s="1"/>
      <c r="L88" s="42"/>
      <c r="M88" s="1"/>
      <c r="N88" s="1"/>
    </row>
    <row r="89" spans="1:15" ht="18">
      <c r="A89" s="67"/>
      <c r="B89" s="10" t="s">
        <v>223</v>
      </c>
      <c r="C89" s="11" t="s">
        <v>224</v>
      </c>
      <c r="D89" s="11" t="s">
        <v>32</v>
      </c>
      <c r="F89" s="1"/>
      <c r="G89" s="1"/>
      <c r="H89" s="1"/>
      <c r="I89" s="1"/>
      <c r="J89" s="1"/>
      <c r="K89" s="1"/>
      <c r="L89" s="42"/>
      <c r="M89" s="1"/>
      <c r="N89" s="1"/>
    </row>
    <row r="90" spans="1:15" ht="30">
      <c r="A90" s="67"/>
      <c r="B90" s="10" t="s">
        <v>221</v>
      </c>
      <c r="C90" s="11" t="s">
        <v>222</v>
      </c>
      <c r="D90" s="11" t="s">
        <v>178</v>
      </c>
      <c r="F90" s="1"/>
      <c r="G90" s="1"/>
      <c r="H90" s="1"/>
      <c r="I90" s="1"/>
      <c r="J90" s="1"/>
      <c r="K90" s="1"/>
      <c r="L90" s="42"/>
      <c r="M90" s="1"/>
      <c r="N90" s="1"/>
    </row>
    <row r="91" spans="1:15" ht="18">
      <c r="A91" s="67"/>
      <c r="B91" s="10" t="s">
        <v>227</v>
      </c>
      <c r="C91" s="11" t="s">
        <v>225</v>
      </c>
      <c r="D91" s="11" t="s">
        <v>32</v>
      </c>
      <c r="F91" s="1"/>
      <c r="G91" s="1"/>
      <c r="H91" s="1"/>
      <c r="I91" s="1"/>
      <c r="J91" s="1"/>
      <c r="K91" s="1"/>
      <c r="L91" s="42"/>
      <c r="M91" s="1"/>
      <c r="N91" s="1"/>
    </row>
    <row r="92" spans="1:15" ht="18">
      <c r="A92" s="67"/>
      <c r="B92" s="10" t="s">
        <v>228</v>
      </c>
      <c r="C92" s="11" t="s">
        <v>226</v>
      </c>
      <c r="D92" s="11" t="s">
        <v>32</v>
      </c>
      <c r="F92" s="1"/>
      <c r="G92" s="1"/>
      <c r="H92" s="1"/>
      <c r="I92" s="1"/>
      <c r="J92" s="1"/>
      <c r="K92" s="1"/>
      <c r="L92" s="42"/>
      <c r="M92" s="1"/>
      <c r="N92" s="1"/>
    </row>
    <row r="93" spans="1:15" s="69" customFormat="1"/>
    <row r="94" spans="1:15" ht="18">
      <c r="A94" s="67" t="s">
        <v>30</v>
      </c>
      <c r="B94" s="10" t="s">
        <v>103</v>
      </c>
      <c r="C94" s="11" t="s">
        <v>229</v>
      </c>
      <c r="D94" s="11" t="s">
        <v>178</v>
      </c>
      <c r="F94" s="1"/>
      <c r="G94" s="1"/>
      <c r="H94" s="1"/>
      <c r="I94" s="1"/>
      <c r="J94" s="1"/>
      <c r="K94" s="1"/>
      <c r="L94" s="42"/>
      <c r="M94" s="1"/>
      <c r="N94" s="1"/>
    </row>
    <row r="95" spans="1:15" ht="18">
      <c r="A95" s="67"/>
      <c r="B95" s="10" t="s">
        <v>237</v>
      </c>
      <c r="C95" s="11" t="s">
        <v>230</v>
      </c>
      <c r="D95" s="11" t="s">
        <v>32</v>
      </c>
      <c r="F95" s="1"/>
      <c r="G95" s="1"/>
      <c r="H95" s="1"/>
      <c r="I95" s="1"/>
      <c r="J95" s="1"/>
      <c r="K95" s="1"/>
      <c r="L95" s="42"/>
      <c r="M95" s="1"/>
      <c r="N95" s="1"/>
    </row>
    <row r="96" spans="1:15" ht="18">
      <c r="A96" s="67"/>
      <c r="B96" s="10" t="s">
        <v>238</v>
      </c>
      <c r="C96" s="11" t="s">
        <v>231</v>
      </c>
      <c r="D96" s="11" t="s">
        <v>178</v>
      </c>
      <c r="F96" s="1"/>
      <c r="G96" s="1"/>
      <c r="H96" s="1"/>
      <c r="I96" s="1"/>
      <c r="J96" s="1"/>
      <c r="K96" s="1"/>
      <c r="L96" s="42"/>
      <c r="M96" s="1"/>
      <c r="N96" s="1"/>
    </row>
    <row r="97" spans="1:15" ht="18">
      <c r="A97" s="67"/>
      <c r="B97" s="10" t="s">
        <v>235</v>
      </c>
      <c r="C97" s="11" t="s">
        <v>232</v>
      </c>
      <c r="D97" s="11" t="s">
        <v>32</v>
      </c>
      <c r="F97"/>
      <c r="G97" s="1"/>
      <c r="H97" s="1"/>
      <c r="I97" s="1"/>
      <c r="J97" s="1"/>
      <c r="K97" s="1"/>
      <c r="L97" s="42"/>
      <c r="M97" s="1"/>
      <c r="N97" s="1"/>
    </row>
    <row r="98" spans="1:15" ht="18">
      <c r="A98" s="67"/>
      <c r="B98" s="10" t="s">
        <v>236</v>
      </c>
      <c r="C98" s="11" t="s">
        <v>233</v>
      </c>
      <c r="D98" s="11" t="s">
        <v>32</v>
      </c>
      <c r="F98" s="1"/>
      <c r="G98" s="1"/>
      <c r="H98" s="1"/>
      <c r="I98" s="1"/>
      <c r="J98" s="1"/>
      <c r="K98" s="1"/>
      <c r="L98" s="42"/>
      <c r="M98" s="1"/>
      <c r="N98" s="1"/>
    </row>
    <row r="99" spans="1:15" ht="18">
      <c r="A99" s="67"/>
      <c r="B99" s="10" t="s">
        <v>198</v>
      </c>
      <c r="C99" s="11" t="s">
        <v>234</v>
      </c>
      <c r="D99" s="11" t="s">
        <v>32</v>
      </c>
      <c r="F99" s="1"/>
      <c r="G99" s="1"/>
      <c r="H99" s="1"/>
      <c r="I99" s="1"/>
      <c r="J99" s="1"/>
      <c r="K99" s="1"/>
      <c r="L99" s="42"/>
      <c r="M99" s="1"/>
      <c r="N99" s="1"/>
    </row>
    <row r="100" spans="1:15" s="69" customFormat="1"/>
    <row r="101" spans="1:15" ht="18">
      <c r="A101" s="67" t="s">
        <v>101</v>
      </c>
      <c r="B101" s="10" t="s">
        <v>90</v>
      </c>
      <c r="C101" s="11" t="s">
        <v>98</v>
      </c>
      <c r="D101" s="11" t="s">
        <v>32</v>
      </c>
      <c r="F101" s="1"/>
      <c r="G101" s="1"/>
      <c r="H101" s="1"/>
      <c r="I101" s="1"/>
      <c r="J101" s="1"/>
      <c r="K101" s="1"/>
      <c r="L101" s="42"/>
      <c r="M101" s="1"/>
      <c r="N101" s="1"/>
      <c r="O101" s="1"/>
    </row>
    <row r="102" spans="1:15" ht="18">
      <c r="A102" s="67"/>
      <c r="B102" s="10" t="s">
        <v>89</v>
      </c>
      <c r="C102" s="11" t="s">
        <v>97</v>
      </c>
      <c r="D102" s="11" t="s">
        <v>32</v>
      </c>
      <c r="E102" s="9"/>
      <c r="F102" s="9"/>
      <c r="G102" s="9"/>
      <c r="H102" s="9"/>
      <c r="I102" s="9"/>
      <c r="J102" s="9"/>
      <c r="K102" s="9"/>
      <c r="L102" s="45"/>
      <c r="M102" s="9"/>
      <c r="N102" s="9"/>
      <c r="O102" s="9"/>
    </row>
    <row r="103" spans="1:15" ht="18">
      <c r="A103" s="67"/>
      <c r="B103" s="10" t="s">
        <v>80</v>
      </c>
      <c r="C103" s="11" t="s">
        <v>88</v>
      </c>
      <c r="D103" s="11" t="s">
        <v>190</v>
      </c>
      <c r="E103" s="9">
        <f>(E105)*(E107+E108)/2</f>
        <v>0</v>
      </c>
      <c r="F103" s="9"/>
      <c r="G103" s="9"/>
      <c r="H103" s="9"/>
      <c r="I103" s="9"/>
      <c r="J103" s="9"/>
      <c r="K103" s="9"/>
      <c r="L103" s="45"/>
      <c r="M103" s="9"/>
      <c r="N103" s="9"/>
      <c r="O103" s="9"/>
    </row>
    <row r="104" spans="1:15" ht="18">
      <c r="A104" s="67"/>
      <c r="B104" s="10" t="s">
        <v>195</v>
      </c>
      <c r="C104" s="11" t="s">
        <v>87</v>
      </c>
      <c r="D104" s="11" t="s">
        <v>32</v>
      </c>
      <c r="E104" s="9">
        <f>E103/E68</f>
        <v>0</v>
      </c>
      <c r="F104" s="9">
        <f t="shared" ref="F104" si="19">F103/F68</f>
        <v>0</v>
      </c>
      <c r="G104" s="9"/>
      <c r="H104" s="9"/>
      <c r="I104" s="9"/>
      <c r="J104" s="9"/>
      <c r="K104" s="9"/>
      <c r="L104" s="45"/>
      <c r="M104" s="9"/>
      <c r="N104" s="9"/>
      <c r="O104" s="9"/>
    </row>
    <row r="105" spans="1:15" ht="18">
      <c r="A105" s="67"/>
      <c r="B105" s="10" t="s">
        <v>79</v>
      </c>
      <c r="C105" s="11" t="s">
        <v>86</v>
      </c>
      <c r="D105" s="11" t="s">
        <v>178</v>
      </c>
      <c r="E105" s="9"/>
      <c r="F105" s="9"/>
      <c r="G105" s="9"/>
      <c r="H105" s="9"/>
      <c r="I105" s="9"/>
      <c r="J105" s="9"/>
      <c r="K105" s="9"/>
      <c r="L105" s="45"/>
      <c r="M105" s="9"/>
      <c r="N105" s="9"/>
      <c r="O105" s="9"/>
    </row>
    <row r="106" spans="1:15" ht="18">
      <c r="A106" s="67"/>
      <c r="B106" s="10" t="s">
        <v>196</v>
      </c>
      <c r="C106" s="11" t="s">
        <v>85</v>
      </c>
      <c r="D106" s="11" t="s">
        <v>32</v>
      </c>
      <c r="E106" s="9">
        <f>E105/E69</f>
        <v>0</v>
      </c>
      <c r="F106" s="9">
        <f t="shared" ref="F106" si="20">F105/F69</f>
        <v>0</v>
      </c>
      <c r="G106" s="9"/>
      <c r="H106" s="9"/>
      <c r="I106" s="9"/>
      <c r="J106" s="9"/>
      <c r="K106" s="9"/>
      <c r="L106" s="45"/>
      <c r="M106" s="9"/>
      <c r="N106" s="9"/>
      <c r="O106" s="9"/>
    </row>
    <row r="107" spans="1:15" ht="18">
      <c r="A107" s="67"/>
      <c r="B107" s="10" t="s">
        <v>62</v>
      </c>
      <c r="C107" s="11" t="s">
        <v>84</v>
      </c>
      <c r="D107" s="11" t="s">
        <v>178</v>
      </c>
      <c r="E107" s="9"/>
      <c r="F107" s="9"/>
      <c r="G107" s="9"/>
      <c r="H107" s="9"/>
      <c r="I107" s="9"/>
      <c r="J107" s="9"/>
      <c r="K107" s="9"/>
      <c r="L107" s="45"/>
      <c r="M107" s="9"/>
      <c r="N107" s="9"/>
      <c r="O107" s="9"/>
    </row>
    <row r="108" spans="1:15" ht="18">
      <c r="A108" s="67"/>
      <c r="B108" s="10" t="s">
        <v>64</v>
      </c>
      <c r="C108" s="11" t="s">
        <v>83</v>
      </c>
      <c r="D108" s="11" t="s">
        <v>178</v>
      </c>
      <c r="E108" s="9"/>
      <c r="F108" s="9"/>
      <c r="G108" s="9"/>
      <c r="H108" s="9"/>
      <c r="I108" s="9"/>
      <c r="J108" s="9"/>
      <c r="K108" s="9"/>
      <c r="L108" s="45"/>
      <c r="M108" s="9"/>
      <c r="N108" s="9"/>
      <c r="O108" s="9"/>
    </row>
    <row r="109" spans="1:15" ht="18">
      <c r="A109" s="67"/>
      <c r="B109" s="10" t="s">
        <v>13</v>
      </c>
      <c r="C109" s="11" t="s">
        <v>82</v>
      </c>
      <c r="D109" s="11" t="s">
        <v>178</v>
      </c>
      <c r="E109" s="9">
        <f>E107+(E108-E107)/2</f>
        <v>0</v>
      </c>
      <c r="F109" s="9">
        <f t="shared" ref="F109" si="21">F107+(F108-F107)/2</f>
        <v>0</v>
      </c>
      <c r="G109" s="9"/>
      <c r="H109" s="9"/>
      <c r="I109" s="9"/>
      <c r="J109" s="9"/>
      <c r="K109" s="9"/>
      <c r="L109" s="45"/>
      <c r="M109" s="9"/>
      <c r="N109" s="9"/>
      <c r="O109" s="9"/>
    </row>
    <row r="110" spans="1:15" ht="18">
      <c r="A110" s="67"/>
      <c r="B110" s="10" t="s">
        <v>14</v>
      </c>
      <c r="C110" s="11" t="s">
        <v>91</v>
      </c>
      <c r="D110" s="11" t="s">
        <v>178</v>
      </c>
      <c r="E110" s="9" t="e">
        <f t="shared" ref="E110" si="22">E108-(2*(E108-E107)*(0.5*E108+E107)/(3*(E108+E107)))</f>
        <v>#DIV/0!</v>
      </c>
      <c r="F110" s="9" t="e">
        <f>F108-(2*(F108-F107)*(0.5*F108+F107)/(3*(F108+F107)))</f>
        <v>#DIV/0!</v>
      </c>
      <c r="G110" s="9"/>
      <c r="H110" s="9"/>
      <c r="I110" s="9"/>
      <c r="J110" s="9"/>
      <c r="K110" s="9"/>
      <c r="L110" s="45"/>
      <c r="M110" s="9"/>
      <c r="N110" s="9"/>
      <c r="O110" s="9"/>
    </row>
    <row r="111" spans="1:15" ht="30">
      <c r="A111" s="67"/>
      <c r="B111" s="10" t="s">
        <v>72</v>
      </c>
      <c r="C111" s="11" t="s">
        <v>114</v>
      </c>
      <c r="D111" s="11" t="s">
        <v>178</v>
      </c>
      <c r="E111" s="9"/>
      <c r="F111" s="9"/>
      <c r="G111" s="9"/>
      <c r="H111" s="9"/>
      <c r="I111" s="9"/>
      <c r="J111" s="9"/>
      <c r="K111" s="9"/>
      <c r="L111" s="45"/>
      <c r="M111" s="9"/>
      <c r="N111" s="9"/>
      <c r="O111" s="9"/>
    </row>
    <row r="112" spans="1:15" ht="18.75">
      <c r="A112" s="67"/>
      <c r="B112" s="10" t="s">
        <v>68</v>
      </c>
      <c r="C112" s="11" t="s">
        <v>92</v>
      </c>
      <c r="D112" s="11" t="s">
        <v>32</v>
      </c>
      <c r="E112" s="9"/>
      <c r="F112" s="9"/>
      <c r="G112" s="9"/>
      <c r="H112" s="9"/>
      <c r="I112" s="9"/>
      <c r="J112" s="9"/>
      <c r="K112" s="9"/>
      <c r="L112" s="45"/>
      <c r="M112" s="9"/>
      <c r="N112" s="9"/>
      <c r="O112" s="9"/>
    </row>
    <row r="113" spans="1:15" ht="18">
      <c r="A113" s="67"/>
      <c r="B113" s="10" t="s">
        <v>15</v>
      </c>
      <c r="C113" s="11" t="s">
        <v>93</v>
      </c>
      <c r="D113" s="11" t="s">
        <v>32</v>
      </c>
      <c r="E113" s="9"/>
      <c r="F113" s="9"/>
      <c r="G113" s="9"/>
      <c r="H113" s="9"/>
      <c r="I113" s="9"/>
      <c r="J113" s="9"/>
      <c r="K113" s="9"/>
      <c r="L113" s="45"/>
      <c r="M113" s="9"/>
      <c r="N113" s="9"/>
      <c r="O113" s="9"/>
    </row>
    <row r="114" spans="1:15" ht="18">
      <c r="A114" s="67"/>
      <c r="B114" s="10" t="s">
        <v>16</v>
      </c>
      <c r="C114" s="11" t="s">
        <v>94</v>
      </c>
      <c r="D114" s="11" t="s">
        <v>194</v>
      </c>
      <c r="E114" s="9"/>
      <c r="F114" s="9"/>
      <c r="G114" s="9"/>
      <c r="H114" s="9"/>
      <c r="I114" s="9"/>
      <c r="J114" s="9"/>
      <c r="K114" s="9"/>
      <c r="L114" s="45"/>
      <c r="M114" s="9"/>
      <c r="N114" s="9"/>
      <c r="O114" s="9"/>
    </row>
    <row r="115" spans="1:15" ht="18">
      <c r="A115" s="67"/>
      <c r="B115" s="10" t="s">
        <v>17</v>
      </c>
      <c r="C115" s="11" t="s">
        <v>95</v>
      </c>
      <c r="D115" s="11" t="s">
        <v>194</v>
      </c>
      <c r="F115" s="1"/>
      <c r="G115" s="1"/>
      <c r="H115" s="1"/>
      <c r="I115" s="1"/>
      <c r="J115" s="1"/>
      <c r="K115" s="1"/>
      <c r="L115" s="42"/>
      <c r="M115" s="1"/>
      <c r="N115" s="1"/>
      <c r="O115" s="1"/>
    </row>
    <row r="116" spans="1:15">
      <c r="A116" s="67"/>
      <c r="B116" s="10" t="s">
        <v>18</v>
      </c>
      <c r="C116" s="11" t="s">
        <v>32</v>
      </c>
      <c r="D116" s="11" t="s">
        <v>32</v>
      </c>
      <c r="F116" s="1"/>
      <c r="G116" s="1"/>
      <c r="H116" s="1"/>
      <c r="I116" s="1"/>
      <c r="J116" s="1"/>
      <c r="K116" s="1"/>
      <c r="L116" s="42"/>
      <c r="M116" s="1"/>
      <c r="N116" s="1"/>
      <c r="O116" s="1"/>
    </row>
    <row r="117" spans="1:15" ht="18">
      <c r="A117" s="67"/>
      <c r="B117" s="10" t="s">
        <v>75</v>
      </c>
      <c r="C117" s="11" t="s">
        <v>96</v>
      </c>
      <c r="D117" s="11" t="s">
        <v>32</v>
      </c>
      <c r="F117" s="1"/>
      <c r="G117" s="1"/>
      <c r="H117" s="1"/>
      <c r="I117" s="1"/>
      <c r="J117" s="1"/>
      <c r="K117" s="1"/>
      <c r="L117" s="42"/>
      <c r="M117" s="1"/>
      <c r="N117" s="1"/>
      <c r="O117" s="1"/>
    </row>
    <row r="118" spans="1:15" ht="18">
      <c r="A118" s="67"/>
      <c r="B118" s="10" t="s">
        <v>99</v>
      </c>
      <c r="C118" s="11" t="s">
        <v>100</v>
      </c>
      <c r="D118" s="11" t="s">
        <v>191</v>
      </c>
      <c r="E118" s="1">
        <f>E103*E102/(E68*E74)</f>
        <v>0</v>
      </c>
      <c r="F118" s="1">
        <f t="shared" ref="F118" si="23">F103*F102/(F68*F74)</f>
        <v>0</v>
      </c>
      <c r="G118" s="1"/>
      <c r="H118" s="1"/>
      <c r="I118" s="1"/>
      <c r="J118" s="1"/>
      <c r="K118" s="1"/>
      <c r="L118" s="42"/>
      <c r="M118" s="1"/>
      <c r="N118" s="1"/>
      <c r="O118" s="1"/>
    </row>
    <row r="119" spans="1:15" s="69" customFormat="1"/>
    <row r="120" spans="1:15" ht="18">
      <c r="A120" s="67" t="s">
        <v>102</v>
      </c>
      <c r="B120" s="10" t="s">
        <v>103</v>
      </c>
      <c r="C120" s="11" t="s">
        <v>105</v>
      </c>
      <c r="D120" s="11" t="s">
        <v>178</v>
      </c>
      <c r="F120" s="1"/>
      <c r="G120" s="1"/>
      <c r="H120" s="1"/>
      <c r="I120" s="1"/>
      <c r="J120" s="1"/>
      <c r="K120" s="1"/>
      <c r="L120" s="42"/>
      <c r="M120" s="1"/>
      <c r="N120" s="1"/>
      <c r="O120" s="1"/>
    </row>
    <row r="121" spans="1:15" ht="18">
      <c r="A121" s="67"/>
      <c r="B121" s="10" t="s">
        <v>199</v>
      </c>
      <c r="C121" s="11" t="s">
        <v>106</v>
      </c>
      <c r="D121" s="11" t="s">
        <v>32</v>
      </c>
      <c r="E121" s="1" t="e">
        <f>E120/E105</f>
        <v>#DIV/0!</v>
      </c>
      <c r="F121" s="1" t="e">
        <f t="shared" ref="F121" si="24">F120/F105</f>
        <v>#DIV/0!</v>
      </c>
      <c r="G121" s="1"/>
      <c r="H121" s="1"/>
      <c r="I121" s="1"/>
      <c r="J121" s="1"/>
      <c r="K121" s="1"/>
      <c r="L121" s="42"/>
      <c r="M121" s="1"/>
      <c r="N121" s="1"/>
      <c r="O121" s="1"/>
    </row>
    <row r="122" spans="1:15" ht="18">
      <c r="A122" s="67"/>
      <c r="B122" s="10" t="s">
        <v>104</v>
      </c>
      <c r="C122" s="11" t="s">
        <v>107</v>
      </c>
      <c r="D122" s="11" t="s">
        <v>32</v>
      </c>
      <c r="F122" s="1"/>
      <c r="G122" s="1"/>
      <c r="H122" s="1"/>
      <c r="I122" s="1"/>
      <c r="J122" s="1"/>
      <c r="K122" s="1"/>
      <c r="L122" s="42"/>
      <c r="M122" s="1"/>
      <c r="N122" s="1"/>
      <c r="O122" s="1"/>
    </row>
    <row r="123" spans="1:15" s="69" customFormat="1"/>
    <row r="124" spans="1:15" ht="15" customHeight="1">
      <c r="A124" s="67" t="s">
        <v>108</v>
      </c>
      <c r="B124" s="10" t="s">
        <v>11</v>
      </c>
      <c r="C124" s="11" t="s">
        <v>115</v>
      </c>
      <c r="D124" s="11" t="s">
        <v>178</v>
      </c>
      <c r="F124" s="1"/>
      <c r="G124" s="1"/>
      <c r="H124" s="1"/>
      <c r="I124" s="1"/>
      <c r="J124" s="1"/>
      <c r="K124" s="1"/>
      <c r="L124" s="42"/>
      <c r="M124" s="1"/>
      <c r="N124" s="1"/>
      <c r="O124" s="1"/>
    </row>
    <row r="125" spans="1:15" ht="18">
      <c r="A125" s="67"/>
      <c r="B125" s="10" t="s">
        <v>12</v>
      </c>
      <c r="C125" s="11" t="s">
        <v>116</v>
      </c>
      <c r="D125" s="11" t="s">
        <v>178</v>
      </c>
      <c r="F125" s="1"/>
      <c r="G125" s="1"/>
      <c r="H125" s="1"/>
      <c r="I125" s="1"/>
      <c r="J125" s="1"/>
      <c r="K125" s="1"/>
      <c r="L125" s="42"/>
      <c r="M125" s="1"/>
      <c r="N125" s="1"/>
      <c r="O125" s="1"/>
    </row>
    <row r="126" spans="1:15" ht="18">
      <c r="A126" s="67"/>
      <c r="B126" s="10" t="s">
        <v>80</v>
      </c>
      <c r="C126" s="11" t="s">
        <v>117</v>
      </c>
      <c r="D126" s="11" t="s">
        <v>190</v>
      </c>
      <c r="E126" s="1">
        <f>E128*(E130+E131)/2</f>
        <v>0</v>
      </c>
      <c r="F126" s="1"/>
      <c r="G126" s="1"/>
      <c r="H126" s="1"/>
      <c r="I126" s="1"/>
      <c r="J126" s="1"/>
      <c r="K126" s="1"/>
      <c r="L126" s="42"/>
      <c r="M126" s="1"/>
      <c r="N126" s="1"/>
      <c r="O126" s="1"/>
    </row>
    <row r="127" spans="1:15" ht="18">
      <c r="A127" s="67"/>
      <c r="B127" s="10" t="s">
        <v>200</v>
      </c>
      <c r="C127" s="11" t="s">
        <v>118</v>
      </c>
      <c r="D127" s="11" t="s">
        <v>32</v>
      </c>
      <c r="E127" s="1">
        <f>E126/E68</f>
        <v>0</v>
      </c>
      <c r="F127" s="1">
        <f t="shared" ref="F127" si="25">F126/F68</f>
        <v>0</v>
      </c>
      <c r="G127" s="1"/>
      <c r="H127" s="1"/>
      <c r="I127" s="1"/>
      <c r="J127" s="1"/>
      <c r="K127" s="1"/>
      <c r="L127" s="42"/>
      <c r="M127" s="1"/>
      <c r="N127" s="1"/>
      <c r="O127" s="1"/>
    </row>
    <row r="128" spans="1:15" ht="18">
      <c r="A128" s="67"/>
      <c r="B128" s="10" t="s">
        <v>79</v>
      </c>
      <c r="C128" s="11" t="s">
        <v>119</v>
      </c>
      <c r="D128" s="11" t="s">
        <v>178</v>
      </c>
      <c r="F128" s="1"/>
      <c r="G128" s="1"/>
      <c r="H128" s="1"/>
      <c r="I128" s="1"/>
      <c r="J128" s="1"/>
      <c r="K128" s="1"/>
      <c r="L128" s="42"/>
      <c r="M128" s="1"/>
      <c r="N128" s="1"/>
      <c r="O128" s="1"/>
    </row>
    <row r="129" spans="1:15" ht="18">
      <c r="A129" s="67"/>
      <c r="B129" s="10" t="s">
        <v>201</v>
      </c>
      <c r="C129" s="11" t="s">
        <v>120</v>
      </c>
      <c r="D129" s="11" t="s">
        <v>32</v>
      </c>
      <c r="E129" s="1">
        <f>E128/E69</f>
        <v>0</v>
      </c>
      <c r="F129" s="1">
        <f t="shared" ref="F129" si="26">F128/F69</f>
        <v>0</v>
      </c>
      <c r="G129" s="1"/>
      <c r="H129" s="1"/>
      <c r="I129" s="1"/>
      <c r="J129" s="1"/>
      <c r="K129" s="1"/>
      <c r="L129" s="42"/>
      <c r="M129" s="1"/>
      <c r="N129" s="1"/>
      <c r="O129" s="1"/>
    </row>
    <row r="130" spans="1:15" ht="18">
      <c r="A130" s="67"/>
      <c r="B130" s="10" t="s">
        <v>62</v>
      </c>
      <c r="C130" s="11" t="s">
        <v>121</v>
      </c>
      <c r="D130" s="11" t="s">
        <v>178</v>
      </c>
      <c r="F130" s="1"/>
      <c r="G130" s="1"/>
      <c r="H130" s="1"/>
      <c r="I130" s="1"/>
      <c r="J130" s="1"/>
      <c r="K130" s="1"/>
      <c r="L130" s="42"/>
      <c r="M130" s="1"/>
      <c r="N130" s="1"/>
      <c r="O130" s="1"/>
    </row>
    <row r="131" spans="1:15" ht="18">
      <c r="A131" s="67"/>
      <c r="B131" s="10" t="s">
        <v>64</v>
      </c>
      <c r="C131" s="11" t="s">
        <v>122</v>
      </c>
      <c r="D131" s="11" t="s">
        <v>178</v>
      </c>
      <c r="F131" s="1"/>
      <c r="G131" s="1"/>
      <c r="H131" s="1"/>
      <c r="I131" s="1"/>
      <c r="J131" s="1"/>
      <c r="K131" s="1"/>
      <c r="L131" s="42"/>
      <c r="M131" s="1"/>
      <c r="N131" s="1"/>
      <c r="O131" s="1"/>
    </row>
    <row r="132" spans="1:15" ht="18">
      <c r="A132" s="67"/>
      <c r="B132" s="10" t="s">
        <v>13</v>
      </c>
      <c r="C132" s="11" t="s">
        <v>123</v>
      </c>
      <c r="D132" s="11" t="s">
        <v>178</v>
      </c>
      <c r="F132" s="1"/>
      <c r="G132" s="1"/>
      <c r="H132" s="1"/>
      <c r="I132" s="1"/>
      <c r="J132" s="1"/>
      <c r="K132" s="1"/>
      <c r="L132" s="42"/>
      <c r="M132" s="1"/>
      <c r="N132" s="1"/>
      <c r="O132" s="1"/>
    </row>
    <row r="133" spans="1:15" ht="18">
      <c r="A133" s="67"/>
      <c r="B133" s="10" t="s">
        <v>14</v>
      </c>
      <c r="C133" s="11" t="s">
        <v>124</v>
      </c>
      <c r="D133" s="11" t="s">
        <v>178</v>
      </c>
      <c r="F133" s="1"/>
      <c r="G133" s="1"/>
      <c r="H133" s="1"/>
      <c r="I133" s="1"/>
      <c r="J133" s="1"/>
      <c r="K133" s="1"/>
      <c r="L133" s="42"/>
      <c r="M133" s="1"/>
      <c r="N133" s="1"/>
      <c r="O133" s="1"/>
    </row>
    <row r="134" spans="1:15" ht="30">
      <c r="A134" s="67"/>
      <c r="B134" s="10" t="s">
        <v>72</v>
      </c>
      <c r="C134" s="11" t="s">
        <v>125</v>
      </c>
      <c r="D134" s="11" t="s">
        <v>178</v>
      </c>
      <c r="F134" s="1"/>
      <c r="G134" s="1"/>
      <c r="H134" s="1"/>
      <c r="I134" s="1"/>
      <c r="J134" s="1"/>
      <c r="K134" s="1"/>
      <c r="L134" s="42"/>
      <c r="M134" s="1"/>
      <c r="N134" s="1"/>
      <c r="O134" s="1"/>
    </row>
    <row r="135" spans="1:15" ht="18">
      <c r="A135" s="67"/>
      <c r="B135" s="10" t="s">
        <v>68</v>
      </c>
      <c r="C135" s="11" t="s">
        <v>131</v>
      </c>
      <c r="D135" s="11" t="s">
        <v>32</v>
      </c>
      <c r="F135" s="1"/>
      <c r="G135" s="1"/>
      <c r="H135" s="1"/>
      <c r="I135" s="1"/>
      <c r="J135" s="1"/>
      <c r="K135" s="1"/>
      <c r="L135" s="42"/>
      <c r="M135" s="1"/>
      <c r="N135" s="1"/>
      <c r="O135" s="1"/>
    </row>
    <row r="136" spans="1:15" ht="18">
      <c r="A136" s="67"/>
      <c r="B136" s="10" t="s">
        <v>15</v>
      </c>
      <c r="C136" s="11" t="s">
        <v>130</v>
      </c>
      <c r="D136" s="11" t="s">
        <v>32</v>
      </c>
      <c r="F136" s="1"/>
      <c r="G136" s="1"/>
      <c r="H136" s="1"/>
      <c r="I136" s="1"/>
      <c r="J136" s="1"/>
      <c r="K136" s="1"/>
      <c r="L136" s="42"/>
      <c r="M136" s="1"/>
      <c r="N136" s="1"/>
      <c r="O136" s="1"/>
    </row>
    <row r="137" spans="1:15" ht="18">
      <c r="A137" s="67"/>
      <c r="B137" s="10" t="s">
        <v>16</v>
      </c>
      <c r="C137" s="11" t="s">
        <v>129</v>
      </c>
      <c r="D137" s="11" t="s">
        <v>194</v>
      </c>
      <c r="F137" s="1"/>
      <c r="G137" s="1"/>
      <c r="H137" s="1"/>
      <c r="I137" s="1"/>
      <c r="J137" s="1"/>
      <c r="K137" s="1"/>
      <c r="L137" s="42"/>
      <c r="M137" s="1"/>
      <c r="N137" s="1"/>
      <c r="O137" s="1"/>
    </row>
    <row r="138" spans="1:15" ht="18">
      <c r="A138" s="67"/>
      <c r="B138" s="10" t="s">
        <v>17</v>
      </c>
      <c r="C138" s="11" t="s">
        <v>128</v>
      </c>
      <c r="D138" s="11" t="s">
        <v>194</v>
      </c>
      <c r="F138" s="1"/>
      <c r="G138" s="1"/>
      <c r="H138" s="1"/>
      <c r="I138" s="1"/>
      <c r="J138" s="1"/>
      <c r="K138" s="1"/>
      <c r="L138" s="42"/>
      <c r="M138" s="1"/>
      <c r="N138" s="1"/>
      <c r="O138" s="1"/>
    </row>
    <row r="139" spans="1:15">
      <c r="A139" s="67"/>
      <c r="B139" s="10" t="s">
        <v>18</v>
      </c>
      <c r="C139" s="11" t="s">
        <v>32</v>
      </c>
      <c r="D139" s="11" t="s">
        <v>32</v>
      </c>
      <c r="F139" s="1"/>
      <c r="G139" s="1"/>
      <c r="H139" s="1"/>
      <c r="I139" s="1"/>
      <c r="J139" s="1"/>
      <c r="K139" s="1"/>
      <c r="L139" s="42"/>
      <c r="M139" s="1"/>
      <c r="N139" s="1"/>
      <c r="O139" s="1"/>
    </row>
    <row r="140" spans="1:15" ht="18">
      <c r="A140" s="67"/>
      <c r="B140" s="10" t="s">
        <v>75</v>
      </c>
      <c r="C140" s="11" t="s">
        <v>127</v>
      </c>
      <c r="D140" s="11" t="s">
        <v>32</v>
      </c>
      <c r="F140" s="1"/>
      <c r="G140" s="1"/>
      <c r="H140" s="1"/>
      <c r="I140" s="1"/>
      <c r="J140" s="1"/>
      <c r="K140" s="1"/>
      <c r="L140" s="42"/>
      <c r="M140" s="1"/>
      <c r="N140" s="1"/>
      <c r="O140" s="1"/>
    </row>
    <row r="141" spans="1:15" ht="18">
      <c r="A141" s="67"/>
      <c r="B141" s="10" t="s">
        <v>99</v>
      </c>
      <c r="C141" s="11" t="s">
        <v>126</v>
      </c>
      <c r="D141" s="11" t="s">
        <v>191</v>
      </c>
      <c r="E141" s="1">
        <f>E126*E125/(E68*E69)</f>
        <v>0</v>
      </c>
      <c r="F141" s="1">
        <f t="shared" ref="F141" si="27">F126*F125/(F68*F69)</f>
        <v>0</v>
      </c>
      <c r="G141" s="1"/>
      <c r="H141" s="1"/>
      <c r="I141" s="1"/>
      <c r="J141" s="1"/>
      <c r="K141" s="1"/>
      <c r="L141" s="42"/>
      <c r="M141" s="1"/>
      <c r="N141" s="1"/>
      <c r="O141" s="1"/>
    </row>
    <row r="142" spans="1:15" s="69" customFormat="1"/>
    <row r="143" spans="1:15" ht="18">
      <c r="A143" s="67" t="s">
        <v>109</v>
      </c>
      <c r="B143" s="10" t="s">
        <v>103</v>
      </c>
      <c r="C143" s="11" t="s">
        <v>111</v>
      </c>
      <c r="D143" s="11" t="s">
        <v>178</v>
      </c>
      <c r="F143" s="1"/>
      <c r="G143" s="1"/>
      <c r="H143" s="1"/>
      <c r="I143" s="1"/>
      <c r="J143" s="1"/>
      <c r="K143" s="1"/>
      <c r="L143" s="42"/>
      <c r="M143" s="1"/>
      <c r="N143" s="1"/>
      <c r="O143" s="1"/>
    </row>
    <row r="144" spans="1:15" ht="18">
      <c r="A144" s="67"/>
      <c r="B144" s="10" t="s">
        <v>206</v>
      </c>
      <c r="C144" s="11" t="s">
        <v>112</v>
      </c>
      <c r="D144" s="11" t="s">
        <v>32</v>
      </c>
      <c r="E144" s="1" t="e">
        <f>E143/E128</f>
        <v>#DIV/0!</v>
      </c>
      <c r="F144" s="1" t="e">
        <f t="shared" ref="F144" si="28">F143/F128</f>
        <v>#DIV/0!</v>
      </c>
      <c r="G144" s="1"/>
      <c r="H144" s="1"/>
      <c r="I144" s="1"/>
      <c r="J144" s="1"/>
      <c r="K144" s="1"/>
      <c r="L144" s="42"/>
      <c r="M144" s="1"/>
      <c r="N144" s="1"/>
      <c r="O144" s="1"/>
    </row>
    <row r="145" spans="1:17" ht="18">
      <c r="A145" s="67"/>
      <c r="B145" s="10" t="s">
        <v>110</v>
      </c>
      <c r="C145" s="11" t="s">
        <v>113</v>
      </c>
      <c r="D145" s="11" t="s">
        <v>32</v>
      </c>
      <c r="F145" s="1"/>
      <c r="G145" s="1"/>
      <c r="H145" s="1"/>
      <c r="I145" s="1"/>
      <c r="J145" s="1"/>
      <c r="K145" s="1"/>
      <c r="L145" s="42"/>
      <c r="M145" s="1"/>
      <c r="N145" s="1"/>
      <c r="O145" s="1"/>
    </row>
    <row r="146" spans="1:17" s="69" customFormat="1"/>
    <row r="147" spans="1:17" ht="18">
      <c r="A147" s="67" t="s">
        <v>334</v>
      </c>
      <c r="B147" s="10" t="s">
        <v>335</v>
      </c>
      <c r="C147" s="11" t="s">
        <v>336</v>
      </c>
      <c r="D147" s="11" t="s">
        <v>178</v>
      </c>
      <c r="E147" s="36">
        <v>27.4</v>
      </c>
      <c r="F147" s="36">
        <f>2.59*7.5</f>
        <v>19.424999999999997</v>
      </c>
      <c r="G147" s="36">
        <v>20.64</v>
      </c>
      <c r="H147" s="29">
        <v>29.08</v>
      </c>
      <c r="I147" s="36"/>
      <c r="J147" s="36"/>
      <c r="K147" s="36"/>
      <c r="L147" s="42"/>
      <c r="M147" s="36"/>
      <c r="N147" s="36"/>
      <c r="O147" s="36"/>
    </row>
    <row r="148" spans="1:17">
      <c r="A148" s="67"/>
      <c r="B148" s="10" t="s">
        <v>337</v>
      </c>
      <c r="C148" s="11" t="s">
        <v>135</v>
      </c>
      <c r="D148" s="11" t="s">
        <v>178</v>
      </c>
      <c r="E148" s="36">
        <v>2.77</v>
      </c>
      <c r="F148" s="36">
        <v>2.59</v>
      </c>
      <c r="G148" s="36">
        <v>2.77</v>
      </c>
      <c r="H148" s="29">
        <v>3.05</v>
      </c>
      <c r="I148" s="36"/>
      <c r="J148" s="36"/>
      <c r="K148" s="36"/>
      <c r="L148" s="42"/>
      <c r="M148" s="36"/>
      <c r="N148" s="36"/>
      <c r="O148" s="36"/>
    </row>
    <row r="149" spans="1:17" ht="18">
      <c r="A149" s="67"/>
      <c r="B149" s="10" t="s">
        <v>344</v>
      </c>
      <c r="C149" s="11" t="s">
        <v>343</v>
      </c>
      <c r="D149" s="11" t="s">
        <v>32</v>
      </c>
      <c r="E149" s="38">
        <v>11.7</v>
      </c>
      <c r="F149" s="38">
        <f>F147/F148</f>
        <v>7.4999999999999991</v>
      </c>
      <c r="G149" s="38">
        <f>G147/G148</f>
        <v>7.4512635379061374</v>
      </c>
      <c r="H149" s="38">
        <f>H147/H148</f>
        <v>9.5344262295081972</v>
      </c>
      <c r="I149" s="38" t="e">
        <f t="shared" ref="I149" si="29">I147/I148</f>
        <v>#DIV/0!</v>
      </c>
      <c r="J149" s="38" t="e">
        <f t="shared" ref="J149" si="30">J147/J148</f>
        <v>#DIV/0!</v>
      </c>
      <c r="K149" s="38" t="e">
        <f t="shared" ref="K149" si="31">K147/K148</f>
        <v>#DIV/0!</v>
      </c>
      <c r="L149" s="42" t="e">
        <f t="shared" ref="L149" si="32">L147/L148</f>
        <v>#DIV/0!</v>
      </c>
      <c r="M149" s="38" t="e">
        <f t="shared" ref="M149" si="33">M147/M148</f>
        <v>#DIV/0!</v>
      </c>
      <c r="N149" s="38" t="e">
        <f t="shared" ref="N149" si="34">N147/N148</f>
        <v>#DIV/0!</v>
      </c>
      <c r="O149" s="38" t="e">
        <f t="shared" ref="O149" si="35">O147/O148</f>
        <v>#DIV/0!</v>
      </c>
      <c r="P149" s="38" t="e">
        <f t="shared" ref="P149" si="36">P147/P148</f>
        <v>#DIV/0!</v>
      </c>
      <c r="Q149" s="38" t="e">
        <f t="shared" ref="Q149" si="37">Q147/Q148</f>
        <v>#DIV/0!</v>
      </c>
    </row>
    <row r="150" spans="1:17" ht="18">
      <c r="A150" s="41"/>
      <c r="B150" s="10" t="s">
        <v>383</v>
      </c>
      <c r="C150" s="11" t="s">
        <v>336</v>
      </c>
      <c r="D150" s="11" t="s">
        <v>178</v>
      </c>
      <c r="E150" s="38">
        <v>12.65</v>
      </c>
      <c r="F150" s="38">
        <v>8.7799999999999994</v>
      </c>
      <c r="G150" s="38">
        <v>11.08</v>
      </c>
      <c r="H150" s="29">
        <v>15.03</v>
      </c>
      <c r="I150" s="38"/>
      <c r="J150" s="38"/>
      <c r="K150" s="38"/>
      <c r="L150" s="42"/>
      <c r="M150" s="38"/>
      <c r="N150" s="38"/>
      <c r="O150" s="38"/>
    </row>
    <row r="151" spans="1:17">
      <c r="A151" s="41"/>
      <c r="B151" s="10" t="s">
        <v>384</v>
      </c>
      <c r="C151" s="11" t="s">
        <v>385</v>
      </c>
      <c r="D151" s="11" t="s">
        <v>386</v>
      </c>
      <c r="E151" s="38">
        <v>19.18</v>
      </c>
      <c r="F151" s="38">
        <v>24.06</v>
      </c>
      <c r="G151" s="38">
        <v>27.12</v>
      </c>
      <c r="H151" s="29">
        <v>24.3</v>
      </c>
      <c r="I151" s="38"/>
      <c r="J151" s="38"/>
      <c r="K151" s="38"/>
      <c r="L151" s="42"/>
      <c r="M151" s="38"/>
      <c r="N151" s="38"/>
      <c r="O151" s="38"/>
    </row>
    <row r="152" spans="1:17" s="69" customFormat="1"/>
    <row r="153" spans="1:17">
      <c r="A153" s="67" t="s">
        <v>31</v>
      </c>
      <c r="B153" s="10" t="s">
        <v>19</v>
      </c>
      <c r="C153" s="11" t="s">
        <v>32</v>
      </c>
      <c r="D153" s="11" t="s">
        <v>32</v>
      </c>
      <c r="F153" s="1"/>
      <c r="G153" s="1"/>
      <c r="H153" s="1"/>
      <c r="I153" s="1"/>
      <c r="J153" s="1"/>
      <c r="K153" s="1"/>
      <c r="L153" s="42"/>
      <c r="M153" s="1"/>
      <c r="N153" s="1"/>
      <c r="O153" s="1"/>
    </row>
    <row r="154" spans="1:17">
      <c r="A154" s="67"/>
      <c r="B154" s="10" t="s">
        <v>133</v>
      </c>
      <c r="C154" s="11" t="s">
        <v>134</v>
      </c>
      <c r="D154" s="11" t="s">
        <v>178</v>
      </c>
      <c r="E154" s="9"/>
      <c r="F154" s="9"/>
      <c r="G154" s="9"/>
      <c r="H154" s="9"/>
      <c r="I154" s="9"/>
      <c r="J154" s="9"/>
      <c r="K154" s="9"/>
      <c r="L154" s="45"/>
      <c r="M154" s="9"/>
      <c r="N154" s="9"/>
      <c r="O154" s="9"/>
    </row>
    <row r="155" spans="1:17">
      <c r="A155" s="67"/>
      <c r="B155" s="10" t="s">
        <v>132</v>
      </c>
      <c r="C155" s="11" t="s">
        <v>135</v>
      </c>
      <c r="D155" s="11" t="s">
        <v>178</v>
      </c>
      <c r="E155" s="9"/>
      <c r="F155" s="9"/>
      <c r="G155" s="9"/>
      <c r="H155" s="9"/>
      <c r="I155" s="9"/>
      <c r="J155" s="9"/>
      <c r="K155" s="9"/>
      <c r="L155" s="45"/>
      <c r="M155" s="9"/>
      <c r="N155" s="9"/>
      <c r="O155" s="9"/>
    </row>
    <row r="156" spans="1:17">
      <c r="A156" s="67"/>
      <c r="B156" s="10" t="s">
        <v>139</v>
      </c>
      <c r="C156" s="11" t="s">
        <v>136</v>
      </c>
      <c r="D156" s="11" t="s">
        <v>32</v>
      </c>
      <c r="E156" s="9" t="e">
        <f>E154/E155</f>
        <v>#DIV/0!</v>
      </c>
      <c r="F156" s="9" t="e">
        <f t="shared" ref="F156" si="38">F154/F155</f>
        <v>#DIV/0!</v>
      </c>
      <c r="G156" s="9"/>
      <c r="H156" s="9"/>
      <c r="I156" s="9"/>
      <c r="J156" s="9"/>
      <c r="K156" s="9"/>
      <c r="L156" s="45"/>
      <c r="M156" s="9"/>
      <c r="N156" s="9"/>
      <c r="O156" s="9"/>
    </row>
    <row r="157" spans="1:17">
      <c r="A157" s="67"/>
      <c r="B157" s="10" t="s">
        <v>138</v>
      </c>
      <c r="C157" s="11" t="s">
        <v>137</v>
      </c>
      <c r="D157" s="11" t="s">
        <v>32</v>
      </c>
      <c r="E157" s="9">
        <f t="shared" ref="E157:F157" si="39">E154/E69</f>
        <v>0</v>
      </c>
      <c r="F157" s="9">
        <f t="shared" si="39"/>
        <v>0</v>
      </c>
      <c r="G157" s="9"/>
      <c r="H157" s="9"/>
      <c r="I157" s="9"/>
      <c r="J157" s="9"/>
      <c r="K157" s="9"/>
      <c r="L157" s="45"/>
      <c r="M157" s="9"/>
      <c r="N157" s="9"/>
      <c r="O157" s="9"/>
    </row>
    <row r="158" spans="1:17" ht="18">
      <c r="A158" s="67"/>
      <c r="B158" s="10" t="s">
        <v>202</v>
      </c>
      <c r="C158" s="11" t="s">
        <v>140</v>
      </c>
      <c r="D158" s="11" t="s">
        <v>32</v>
      </c>
      <c r="E158" s="9">
        <f t="shared" ref="E158:F158" si="40">E155/E56</f>
        <v>0</v>
      </c>
      <c r="F158" s="9">
        <f t="shared" si="40"/>
        <v>0</v>
      </c>
      <c r="G158" s="9"/>
      <c r="H158" s="9"/>
      <c r="I158" s="9"/>
      <c r="J158" s="9"/>
      <c r="K158" s="9"/>
      <c r="L158" s="45"/>
      <c r="M158" s="9"/>
      <c r="N158" s="9"/>
      <c r="O158" s="9"/>
    </row>
    <row r="159" spans="1:17" ht="18">
      <c r="A159" s="67"/>
      <c r="B159" s="10" t="s">
        <v>142</v>
      </c>
      <c r="C159" s="11" t="s">
        <v>141</v>
      </c>
      <c r="D159" s="11" t="s">
        <v>32</v>
      </c>
      <c r="F159" s="1"/>
      <c r="G159" s="1"/>
      <c r="H159" s="1"/>
      <c r="I159" s="1"/>
      <c r="J159" s="1"/>
      <c r="K159" s="1"/>
      <c r="L159" s="42"/>
      <c r="M159" s="1"/>
      <c r="N159" s="1"/>
      <c r="O159" s="1"/>
    </row>
    <row r="160" spans="1:17" ht="18">
      <c r="A160" s="67"/>
      <c r="B160" s="10" t="s">
        <v>270</v>
      </c>
      <c r="C160" s="11" t="s">
        <v>273</v>
      </c>
      <c r="D160" s="11" t="s">
        <v>178</v>
      </c>
      <c r="E160" s="9"/>
      <c r="F160" s="9"/>
      <c r="G160" s="9"/>
      <c r="H160" s="9"/>
      <c r="I160" s="9"/>
      <c r="J160" s="9"/>
      <c r="K160" s="9"/>
      <c r="L160" s="45"/>
      <c r="M160" s="9"/>
      <c r="N160" s="9"/>
      <c r="O160" s="9"/>
    </row>
    <row r="161" spans="1:17" ht="18">
      <c r="A161" s="67"/>
      <c r="B161" s="10" t="s">
        <v>271</v>
      </c>
      <c r="C161" s="11" t="s">
        <v>274</v>
      </c>
      <c r="D161" s="11" t="s">
        <v>178</v>
      </c>
      <c r="E161" s="9"/>
      <c r="F161" s="9"/>
      <c r="G161" s="9"/>
      <c r="H161" s="9"/>
      <c r="I161" s="9"/>
      <c r="J161" s="9"/>
      <c r="K161" s="9"/>
      <c r="L161" s="45"/>
      <c r="M161" s="9"/>
      <c r="N161" s="9"/>
      <c r="O161" s="9"/>
    </row>
    <row r="162" spans="1:17" ht="18">
      <c r="A162" s="67"/>
      <c r="B162" s="10" t="s">
        <v>272</v>
      </c>
      <c r="C162" s="11" t="s">
        <v>275</v>
      </c>
      <c r="D162" s="11" t="s">
        <v>279</v>
      </c>
      <c r="E162" s="9"/>
      <c r="F162" s="9"/>
      <c r="G162" s="9"/>
      <c r="H162" s="9"/>
      <c r="I162" s="9"/>
      <c r="J162" s="9"/>
      <c r="K162" s="9"/>
      <c r="L162" s="45"/>
      <c r="M162" s="9"/>
      <c r="N162" s="9"/>
      <c r="O162" s="9"/>
    </row>
    <row r="163" spans="1:17" ht="18">
      <c r="A163" s="67"/>
      <c r="B163" s="10" t="s">
        <v>280</v>
      </c>
      <c r="C163" s="11" t="s">
        <v>276</v>
      </c>
      <c r="D163" s="11" t="s">
        <v>178</v>
      </c>
      <c r="E163" s="9"/>
      <c r="F163" s="9"/>
      <c r="G163" s="9"/>
      <c r="H163" s="9"/>
      <c r="I163" s="9"/>
      <c r="J163" s="9"/>
      <c r="K163" s="9"/>
      <c r="L163" s="45"/>
      <c r="M163" s="9"/>
      <c r="N163" s="9"/>
      <c r="O163" s="9"/>
    </row>
    <row r="164" spans="1:17" ht="18">
      <c r="A164" s="67"/>
      <c r="B164" s="10" t="s">
        <v>281</v>
      </c>
      <c r="C164" s="11" t="s">
        <v>277</v>
      </c>
      <c r="D164" s="11" t="s">
        <v>178</v>
      </c>
      <c r="E164" s="9"/>
      <c r="F164" s="9"/>
      <c r="G164" s="9"/>
      <c r="H164" s="9"/>
      <c r="I164" s="9"/>
      <c r="J164" s="9"/>
      <c r="K164" s="9"/>
      <c r="L164" s="45"/>
      <c r="M164" s="9"/>
      <c r="N164" s="9"/>
      <c r="O164" s="9"/>
    </row>
    <row r="165" spans="1:17" ht="18">
      <c r="A165" s="67"/>
      <c r="B165" s="10" t="s">
        <v>282</v>
      </c>
      <c r="C165" s="11" t="s">
        <v>278</v>
      </c>
      <c r="D165" s="11" t="s">
        <v>279</v>
      </c>
      <c r="E165" s="9"/>
      <c r="F165" s="9"/>
      <c r="G165" s="9"/>
      <c r="H165" s="9"/>
      <c r="I165" s="9"/>
      <c r="J165" s="9"/>
      <c r="K165" s="9"/>
      <c r="L165" s="45"/>
      <c r="M165" s="9"/>
      <c r="N165" s="9"/>
      <c r="O165" s="9"/>
    </row>
    <row r="166" spans="1:17" s="69" customFormat="1"/>
    <row r="167" spans="1:17" ht="18">
      <c r="A167" s="67" t="s">
        <v>23</v>
      </c>
      <c r="B167" s="10" t="s">
        <v>144</v>
      </c>
      <c r="C167" s="11" t="s">
        <v>143</v>
      </c>
      <c r="D167" s="11" t="s">
        <v>205</v>
      </c>
      <c r="E167" s="9">
        <v>145</v>
      </c>
      <c r="F167" s="9">
        <f>376/3.6</f>
        <v>104.44444444444444</v>
      </c>
      <c r="G167" s="9">
        <f>610/3.6</f>
        <v>169.44444444444443</v>
      </c>
      <c r="H167" s="9">
        <f>555/3.6</f>
        <v>154.16666666666666</v>
      </c>
      <c r="I167" s="9">
        <f>583/3.6</f>
        <v>161.94444444444443</v>
      </c>
      <c r="J167" s="9">
        <f>380/3.6</f>
        <v>105.55555555555556</v>
      </c>
      <c r="K167" s="9">
        <f>719/3.6</f>
        <v>199.72222222222223</v>
      </c>
      <c r="L167" s="45"/>
      <c r="M167" s="9"/>
      <c r="N167" s="9"/>
      <c r="O167" s="9"/>
    </row>
    <row r="168" spans="1:17" ht="18.75" customHeight="1">
      <c r="A168" s="67"/>
      <c r="B168" s="10" t="s">
        <v>252</v>
      </c>
      <c r="C168" s="11" t="s">
        <v>253</v>
      </c>
      <c r="D168" s="11" t="s">
        <v>32</v>
      </c>
      <c r="E168" s="9" t="s">
        <v>267</v>
      </c>
      <c r="F168" s="9"/>
      <c r="G168" s="9"/>
      <c r="H168" s="9"/>
      <c r="I168" s="9"/>
      <c r="J168" s="9"/>
      <c r="K168" s="9"/>
      <c r="L168" s="45"/>
      <c r="M168" s="9"/>
      <c r="N168" s="9"/>
      <c r="O168" s="9"/>
    </row>
    <row r="169" spans="1:17" ht="26.25" customHeight="1">
      <c r="A169" s="67"/>
      <c r="B169" s="10" t="s">
        <v>146</v>
      </c>
      <c r="C169" s="11" t="s">
        <v>145</v>
      </c>
      <c r="D169" s="11" t="s">
        <v>205</v>
      </c>
      <c r="E169" s="9">
        <f>426/3.6</f>
        <v>118.33333333333333</v>
      </c>
      <c r="F169" s="9">
        <f>278/3.6</f>
        <v>77.222222222222214</v>
      </c>
      <c r="G169" s="9">
        <f>320/3.6</f>
        <v>88.888888888888886</v>
      </c>
      <c r="H169" s="9">
        <f>450/3.6</f>
        <v>125</v>
      </c>
      <c r="I169" s="9">
        <f>480/3.6</f>
        <v>133.33333333333334</v>
      </c>
      <c r="J169" s="9">
        <f>200/3.6</f>
        <v>55.555555555555557</v>
      </c>
      <c r="K169" s="9">
        <f>519/3.6</f>
        <v>144.16666666666666</v>
      </c>
      <c r="L169" s="45"/>
      <c r="M169" s="9"/>
      <c r="N169" s="9"/>
      <c r="O169" s="9"/>
    </row>
    <row r="170" spans="1:17" ht="18">
      <c r="A170" s="67"/>
      <c r="B170" s="10" t="s">
        <v>291</v>
      </c>
      <c r="C170" s="11" t="s">
        <v>292</v>
      </c>
      <c r="D170" s="11" t="s">
        <v>32</v>
      </c>
      <c r="E170" s="9" t="s">
        <v>267</v>
      </c>
      <c r="F170" s="9" t="s">
        <v>267</v>
      </c>
      <c r="G170" s="9"/>
      <c r="H170" s="9"/>
      <c r="I170" s="9"/>
      <c r="J170" s="9"/>
      <c r="K170" s="9"/>
      <c r="L170" s="45"/>
      <c r="M170" s="9"/>
      <c r="N170" s="9"/>
      <c r="O170" s="9"/>
    </row>
    <row r="171" spans="1:17" ht="18">
      <c r="A171" s="67"/>
      <c r="B171" s="10" t="s">
        <v>378</v>
      </c>
      <c r="C171" s="11" t="s">
        <v>379</v>
      </c>
      <c r="D171" s="11" t="s">
        <v>205</v>
      </c>
      <c r="E171" s="9"/>
      <c r="F171" s="9"/>
      <c r="G171" s="9"/>
      <c r="H171" s="9"/>
      <c r="I171" s="9"/>
      <c r="J171" s="9"/>
      <c r="K171" s="9"/>
      <c r="L171" s="45"/>
      <c r="M171" s="9"/>
      <c r="N171" s="9"/>
      <c r="O171" s="9"/>
    </row>
    <row r="172" spans="1:17" ht="30">
      <c r="A172" s="67"/>
      <c r="B172" s="10" t="s">
        <v>331</v>
      </c>
      <c r="C172" s="11" t="s">
        <v>333</v>
      </c>
      <c r="D172" s="11" t="s">
        <v>205</v>
      </c>
      <c r="E172" s="9">
        <f t="shared" ref="E172:H173" si="41">E176/1.13</f>
        <v>20.48670796460177</v>
      </c>
      <c r="F172" s="9">
        <f t="shared" si="41"/>
        <v>63.736424778761069</v>
      </c>
      <c r="G172" s="9" t="e">
        <f t="shared" si="41"/>
        <v>#VALUE!</v>
      </c>
      <c r="H172" s="9" t="e">
        <f t="shared" si="41"/>
        <v>#VALUE!</v>
      </c>
      <c r="I172" s="9"/>
      <c r="J172" s="9"/>
      <c r="K172" s="9"/>
      <c r="L172" s="45"/>
      <c r="M172" s="9"/>
      <c r="N172" s="9"/>
      <c r="O172" s="9"/>
    </row>
    <row r="173" spans="1:17" ht="30">
      <c r="A173" s="67"/>
      <c r="B173" s="10" t="s">
        <v>352</v>
      </c>
      <c r="C173" s="11" t="s">
        <v>353</v>
      </c>
      <c r="D173" s="11" t="s">
        <v>205</v>
      </c>
      <c r="E173" s="9">
        <f t="shared" si="41"/>
        <v>11.381504424778763</v>
      </c>
      <c r="F173" s="9" t="e">
        <f t="shared" si="41"/>
        <v>#VALUE!</v>
      </c>
      <c r="G173" s="9" t="e">
        <f t="shared" si="41"/>
        <v>#VALUE!</v>
      </c>
      <c r="H173" s="9">
        <f t="shared" si="41"/>
        <v>39.331366764995089</v>
      </c>
      <c r="I173" s="9"/>
      <c r="J173" s="9"/>
      <c r="K173" s="9"/>
      <c r="L173" s="45"/>
      <c r="M173" s="9"/>
      <c r="N173" s="9"/>
      <c r="O173" s="9"/>
    </row>
    <row r="174" spans="1:17" ht="30">
      <c r="A174" s="67"/>
      <c r="B174" s="10" t="s">
        <v>330</v>
      </c>
      <c r="C174" s="11" t="s">
        <v>332</v>
      </c>
      <c r="D174" s="11" t="s">
        <v>205</v>
      </c>
      <c r="E174" s="9">
        <f>E178/1.3</f>
        <v>17.807676923076922</v>
      </c>
      <c r="F174" s="9">
        <f t="shared" ref="F174:H174" si="42">F178/1.3</f>
        <v>47.487138461538457</v>
      </c>
      <c r="G174" s="9" t="e">
        <f t="shared" si="42"/>
        <v>#VALUE!</v>
      </c>
      <c r="H174" s="9" t="e">
        <f t="shared" si="42"/>
        <v>#VALUE!</v>
      </c>
      <c r="I174" s="9"/>
      <c r="J174" s="9"/>
      <c r="K174" s="9"/>
      <c r="L174" s="45"/>
      <c r="M174" s="9"/>
      <c r="N174" s="9"/>
      <c r="O174" s="9"/>
    </row>
    <row r="175" spans="1:17" ht="32.25" customHeight="1">
      <c r="A175" s="67"/>
      <c r="B175" s="10" t="s">
        <v>358</v>
      </c>
      <c r="C175" s="11" t="s">
        <v>380</v>
      </c>
      <c r="D175" s="11" t="s">
        <v>205</v>
      </c>
      <c r="E175" s="9">
        <f>E179/1.3</f>
        <v>9.8931538461538455</v>
      </c>
      <c r="F175" s="9" t="e">
        <f t="shared" ref="F175:H175" si="43">F179/1.3</f>
        <v>#VALUE!</v>
      </c>
      <c r="G175" s="9" t="e">
        <f t="shared" si="43"/>
        <v>#VALUE!</v>
      </c>
      <c r="H175" s="9">
        <f t="shared" si="43"/>
        <v>36.324786324786324</v>
      </c>
      <c r="I175" s="9"/>
      <c r="J175" s="9"/>
      <c r="K175" s="9"/>
      <c r="L175" s="45"/>
      <c r="M175" s="9"/>
      <c r="N175" s="9"/>
      <c r="O175" s="9"/>
    </row>
    <row r="176" spans="1:17" ht="30.75" customHeight="1">
      <c r="A176" s="67"/>
      <c r="B176" s="10" t="s">
        <v>254</v>
      </c>
      <c r="C176" s="11" t="s">
        <v>147</v>
      </c>
      <c r="D176" s="11" t="s">
        <v>205</v>
      </c>
      <c r="E176" s="9">
        <f>45*0.514444</f>
        <v>23.149979999999999</v>
      </c>
      <c r="F176" s="9">
        <f>0.514444*140</f>
        <v>72.02216</v>
      </c>
      <c r="G176" s="9" t="s">
        <v>267</v>
      </c>
      <c r="H176" s="9" t="s">
        <v>267</v>
      </c>
      <c r="I176" s="9"/>
      <c r="J176" s="9"/>
      <c r="K176" s="9"/>
      <c r="L176" s="45"/>
      <c r="M176" s="9"/>
      <c r="N176" s="9"/>
      <c r="O176" s="9"/>
      <c r="Q176" s="29">
        <f>0.514444*72</f>
        <v>37.039968000000002</v>
      </c>
    </row>
    <row r="177" spans="1:17" ht="18">
      <c r="A177" s="67"/>
      <c r="B177" s="10" t="s">
        <v>349</v>
      </c>
      <c r="C177" s="11" t="s">
        <v>350</v>
      </c>
      <c r="D177" s="11" t="s">
        <v>205</v>
      </c>
      <c r="E177" s="9">
        <f>25*0.514444</f>
        <v>12.8611</v>
      </c>
      <c r="F177" s="9" t="s">
        <v>267</v>
      </c>
      <c r="G177" s="9" t="s">
        <v>267</v>
      </c>
      <c r="H177" s="9">
        <f>160/3.6</f>
        <v>44.444444444444443</v>
      </c>
      <c r="I177" s="9"/>
      <c r="J177" s="9"/>
      <c r="K177" s="9"/>
      <c r="L177" s="45"/>
      <c r="M177" s="9"/>
      <c r="N177" s="9"/>
      <c r="O177" s="9"/>
      <c r="Q177" s="29">
        <f>0.514444*52</f>
        <v>26.751087999999999</v>
      </c>
    </row>
    <row r="178" spans="1:17" ht="33" customHeight="1">
      <c r="A178" s="67"/>
      <c r="B178" s="10" t="s">
        <v>354</v>
      </c>
      <c r="C178" s="11" t="s">
        <v>355</v>
      </c>
      <c r="D178" s="11" t="s">
        <v>205</v>
      </c>
      <c r="E178" s="9">
        <f>45*0.514444</f>
        <v>23.149979999999999</v>
      </c>
      <c r="F178" s="9">
        <f>0.514444*120</f>
        <v>61.733280000000001</v>
      </c>
      <c r="G178" s="9" t="s">
        <v>267</v>
      </c>
      <c r="H178" s="9" t="s">
        <v>267</v>
      </c>
      <c r="I178" s="9"/>
      <c r="J178" s="9"/>
      <c r="K178" s="9"/>
      <c r="L178" s="45"/>
      <c r="M178" s="9"/>
      <c r="N178" s="9"/>
      <c r="O178" s="9"/>
      <c r="Q178" s="29">
        <f>0.514444*85</f>
        <v>43.727740000000004</v>
      </c>
    </row>
    <row r="179" spans="1:17" ht="33" customHeight="1">
      <c r="A179" s="67"/>
      <c r="B179" s="10" t="s">
        <v>357</v>
      </c>
      <c r="C179" s="11" t="s">
        <v>356</v>
      </c>
      <c r="D179" s="11" t="s">
        <v>205</v>
      </c>
      <c r="E179" s="9">
        <f>25*0.514444</f>
        <v>12.8611</v>
      </c>
      <c r="F179" s="9" t="s">
        <v>267</v>
      </c>
      <c r="G179" s="9" t="s">
        <v>267</v>
      </c>
      <c r="H179" s="9">
        <f>170/3.6</f>
        <v>47.222222222222221</v>
      </c>
      <c r="I179" s="9"/>
      <c r="J179" s="9"/>
      <c r="K179" s="9"/>
      <c r="L179" s="45"/>
      <c r="M179" s="9"/>
      <c r="N179" s="9"/>
      <c r="O179" s="9"/>
      <c r="Q179" s="29">
        <f>0.514444*65</f>
        <v>33.438859999999998</v>
      </c>
    </row>
    <row r="180" spans="1:17" ht="33" customHeight="1">
      <c r="A180" s="67"/>
      <c r="B180" s="10" t="s">
        <v>249</v>
      </c>
      <c r="C180" s="11" t="s">
        <v>321</v>
      </c>
      <c r="D180" s="11" t="s">
        <v>205</v>
      </c>
      <c r="E180" s="9" t="s">
        <v>267</v>
      </c>
      <c r="F180" s="9" t="s">
        <v>267</v>
      </c>
      <c r="G180" s="9" t="s">
        <v>267</v>
      </c>
      <c r="H180" s="9" t="s">
        <v>267</v>
      </c>
      <c r="I180" s="9"/>
      <c r="J180" s="9"/>
      <c r="K180" s="9"/>
      <c r="L180" s="45"/>
      <c r="M180" s="9"/>
      <c r="N180" s="9"/>
      <c r="O180" s="9"/>
    </row>
    <row r="181" spans="1:17" ht="18">
      <c r="A181" s="67"/>
      <c r="B181" s="10" t="s">
        <v>148</v>
      </c>
      <c r="C181" s="11" t="s">
        <v>149</v>
      </c>
      <c r="D181" s="11" t="s">
        <v>205</v>
      </c>
      <c r="E181" s="9">
        <f>488/60</f>
        <v>8.1333333333333329</v>
      </c>
      <c r="F181" s="9">
        <f>396/60</f>
        <v>6.6</v>
      </c>
      <c r="G181" s="9">
        <f>912/60</f>
        <v>15.2</v>
      </c>
      <c r="H181" s="9"/>
      <c r="I181" s="9"/>
      <c r="J181" s="9"/>
      <c r="K181" s="9"/>
      <c r="L181" s="45"/>
      <c r="M181" s="9"/>
      <c r="N181" s="9"/>
      <c r="O181" s="9"/>
    </row>
    <row r="182" spans="1:17">
      <c r="A182" s="67"/>
      <c r="B182" s="10" t="s">
        <v>152</v>
      </c>
      <c r="C182" s="11" t="s">
        <v>150</v>
      </c>
      <c r="D182" s="11" t="s">
        <v>204</v>
      </c>
      <c r="E182" s="1">
        <v>3815</v>
      </c>
      <c r="F182" s="38">
        <v>2315</v>
      </c>
      <c r="G182" s="1">
        <v>4000</v>
      </c>
      <c r="H182" s="1">
        <v>4750</v>
      </c>
      <c r="I182" s="38">
        <v>4700</v>
      </c>
      <c r="J182" s="38">
        <v>4589</v>
      </c>
      <c r="K182" s="35">
        <v>3298</v>
      </c>
      <c r="L182" s="42"/>
      <c r="M182" s="35"/>
      <c r="N182" s="35"/>
      <c r="O182" s="35"/>
    </row>
    <row r="183" spans="1:17">
      <c r="A183" s="67"/>
      <c r="B183" s="10" t="s">
        <v>153</v>
      </c>
      <c r="C183" s="11" t="s">
        <v>151</v>
      </c>
      <c r="D183" s="11" t="s">
        <v>203</v>
      </c>
      <c r="F183" s="38"/>
      <c r="G183" s="1"/>
      <c r="H183" s="1">
        <v>15</v>
      </c>
      <c r="I183" s="1"/>
      <c r="J183" s="1"/>
      <c r="K183" s="35"/>
      <c r="L183" s="42"/>
      <c r="M183" s="35"/>
      <c r="N183" s="35"/>
      <c r="O183" s="35"/>
    </row>
    <row r="184" spans="1:17" ht="18">
      <c r="A184" s="67"/>
      <c r="B184" s="10" t="s">
        <v>250</v>
      </c>
      <c r="C184" s="11" t="s">
        <v>251</v>
      </c>
      <c r="D184" s="11" t="s">
        <v>178</v>
      </c>
      <c r="E184" s="1" t="s">
        <v>267</v>
      </c>
      <c r="F184" s="38" t="s">
        <v>267</v>
      </c>
      <c r="G184" s="1">
        <v>11000</v>
      </c>
      <c r="H184" s="1">
        <v>7000</v>
      </c>
      <c r="I184" s="1">
        <v>7.1950000000000003</v>
      </c>
      <c r="J184" s="38" t="s">
        <v>1476</v>
      </c>
      <c r="K184" s="35">
        <v>8000</v>
      </c>
      <c r="L184" s="42"/>
      <c r="M184" s="35"/>
      <c r="N184" s="35"/>
      <c r="O184" s="35"/>
    </row>
    <row r="185" spans="1:17" ht="18">
      <c r="A185" s="67"/>
      <c r="B185" s="10" t="s">
        <v>257</v>
      </c>
      <c r="C185" s="11" t="s">
        <v>258</v>
      </c>
      <c r="D185" s="11" t="s">
        <v>178</v>
      </c>
      <c r="E185" s="1">
        <f>10000*0.3048</f>
        <v>3048</v>
      </c>
      <c r="F185" s="38">
        <f>10000*0.3048</f>
        <v>3048</v>
      </c>
      <c r="G185" s="1">
        <v>8000</v>
      </c>
      <c r="H185" s="1"/>
      <c r="I185" s="1"/>
      <c r="J185" s="38"/>
      <c r="K185" s="35"/>
      <c r="L185" s="42"/>
      <c r="M185" s="35"/>
      <c r="N185" s="35"/>
      <c r="O185" s="35"/>
    </row>
    <row r="186" spans="1:17">
      <c r="A186" s="67"/>
      <c r="B186" s="10" t="s">
        <v>20</v>
      </c>
      <c r="C186" s="11" t="s">
        <v>32</v>
      </c>
      <c r="D186" s="11" t="s">
        <v>32</v>
      </c>
      <c r="E186" s="1" t="s">
        <v>315</v>
      </c>
      <c r="F186" s="38" t="s">
        <v>315</v>
      </c>
      <c r="G186" s="1"/>
      <c r="H186" s="1"/>
      <c r="I186" s="1"/>
      <c r="J186" s="1"/>
      <c r="K186" s="35"/>
      <c r="L186" s="42"/>
      <c r="M186" s="35"/>
      <c r="N186" s="35"/>
      <c r="O186" s="35"/>
    </row>
    <row r="187" spans="1:17" ht="18">
      <c r="A187" s="67"/>
      <c r="B187" s="10" t="s">
        <v>21</v>
      </c>
      <c r="C187" s="11" t="s">
        <v>166</v>
      </c>
      <c r="D187" s="11" t="s">
        <v>178</v>
      </c>
      <c r="E187" s="1">
        <v>655</v>
      </c>
      <c r="F187" s="38">
        <v>783</v>
      </c>
      <c r="G187" s="1"/>
      <c r="H187" s="1"/>
      <c r="I187" s="1"/>
      <c r="J187" s="1"/>
      <c r="K187" s="35"/>
      <c r="L187" s="42"/>
      <c r="M187" s="35"/>
      <c r="N187" s="35"/>
      <c r="O187" s="35"/>
    </row>
    <row r="188" spans="1:17" ht="18">
      <c r="A188" s="67"/>
      <c r="B188" s="10" t="s">
        <v>22</v>
      </c>
      <c r="C188" s="11" t="s">
        <v>165</v>
      </c>
      <c r="D188" s="11" t="s">
        <v>178</v>
      </c>
      <c r="E188" s="1">
        <v>810</v>
      </c>
      <c r="F188" s="38">
        <v>674</v>
      </c>
      <c r="G188" s="1"/>
      <c r="H188" s="1"/>
      <c r="I188" s="1"/>
      <c r="J188" s="1"/>
      <c r="K188" s="35"/>
      <c r="L188" s="42"/>
      <c r="M188" s="35"/>
      <c r="N188" s="35"/>
      <c r="O188" s="35"/>
    </row>
    <row r="189" spans="1:17" ht="18">
      <c r="A189" s="37"/>
      <c r="B189" s="10" t="s">
        <v>345</v>
      </c>
      <c r="C189" s="11" t="s">
        <v>346</v>
      </c>
      <c r="D189" s="11" t="s">
        <v>178</v>
      </c>
      <c r="E189" s="38">
        <v>735</v>
      </c>
      <c r="F189" s="38">
        <v>808</v>
      </c>
      <c r="G189" s="38"/>
      <c r="H189" s="38">
        <v>548</v>
      </c>
      <c r="I189" s="38"/>
      <c r="J189" s="38"/>
      <c r="K189" s="38"/>
      <c r="L189" s="42"/>
      <c r="M189" s="38"/>
      <c r="N189" s="38"/>
      <c r="O189" s="38"/>
    </row>
    <row r="190" spans="1:17" ht="18">
      <c r="A190" s="37"/>
      <c r="B190" s="10" t="s">
        <v>347</v>
      </c>
      <c r="C190" s="11" t="s">
        <v>348</v>
      </c>
      <c r="D190" s="11" t="s">
        <v>178</v>
      </c>
      <c r="E190" s="38">
        <v>561</v>
      </c>
      <c r="F190" s="38">
        <v>665</v>
      </c>
      <c r="G190" s="38"/>
      <c r="H190" s="38">
        <v>240</v>
      </c>
      <c r="I190" s="38"/>
      <c r="J190" s="38"/>
      <c r="K190" s="38"/>
      <c r="L190" s="42"/>
      <c r="M190" s="38"/>
      <c r="N190" s="38"/>
      <c r="O190" s="38"/>
    </row>
    <row r="191" spans="1:17">
      <c r="A191" s="65"/>
      <c r="B191" s="10" t="s">
        <v>1482</v>
      </c>
      <c r="C191" s="11" t="s">
        <v>1483</v>
      </c>
      <c r="D191" s="11" t="s">
        <v>32</v>
      </c>
      <c r="E191" s="38">
        <f>E32/(E29+E32)</f>
        <v>0.4178572239761964</v>
      </c>
      <c r="F191" s="38">
        <f>(F26-F29-998)/F26</f>
        <v>0.20019804287045667</v>
      </c>
      <c r="G191" s="38">
        <f>(G26-G29)/G26</f>
        <v>0.33333333333333331</v>
      </c>
      <c r="H191" s="38">
        <f>H32/H26</f>
        <v>0.36666666666666664</v>
      </c>
      <c r="I191" s="38">
        <f>I32/(I29+I32)</f>
        <v>0.4178572239761964</v>
      </c>
      <c r="J191" s="38">
        <f>(J26-J29)/J26</f>
        <v>0.38977072310405642</v>
      </c>
      <c r="K191" s="38"/>
      <c r="L191" s="42"/>
      <c r="M191" s="38"/>
      <c r="N191" s="38"/>
      <c r="O191" s="38"/>
    </row>
    <row r="192" spans="1:17" s="1" customFormat="1">
      <c r="L192" s="42"/>
    </row>
    <row r="193" spans="1:15" s="1" customFormat="1">
      <c r="A193" s="32"/>
      <c r="B193" s="32"/>
      <c r="C193" s="68" t="s">
        <v>243</v>
      </c>
      <c r="D193" s="68"/>
      <c r="E193" s="13" t="e">
        <f t="shared" ref="E193:F193" si="44">SUM(SUMPRODUCT(1*(E3:E4="")),SUMPRODUCT(1*(E6:E9="")),SUMPRODUCT(1*(E11:E23="")),SUMPRODUCT(1*(E26:E41="")),SUMPRODUCT(1*(E44:E53="")),SUMPRODUCT(1*(E56:E63="")),SUMPRODUCT(1*(E65:E85="")),SUMPRODUCT(1*(E87:E92="")),SUMPRODUCT(1*(E94:E99="")),SUMPRODUCT(1*(E101:E118="")),SUMPRODUCT(1*(E120:E122="")),SUMPRODUCT(1*(E124:E141="")),SUMPRODUCT(1*(E143:E145="")),SUMPRODUCT(1*(E153:E165="")),SUMPRODUCT(1*(E167:E188="")))</f>
        <v>#DIV/0!</v>
      </c>
      <c r="F193" s="13" t="e">
        <f t="shared" si="44"/>
        <v>#DIV/0!</v>
      </c>
      <c r="G193" s="13"/>
      <c r="H193" s="13"/>
      <c r="I193" s="13"/>
      <c r="J193" s="13"/>
      <c r="K193" s="13"/>
      <c r="L193" s="42"/>
      <c r="M193" s="13"/>
      <c r="N193" s="13"/>
      <c r="O193" s="13"/>
    </row>
    <row r="194" spans="1:15" s="1" customFormat="1">
      <c r="L194" s="42"/>
    </row>
    <row r="195" spans="1:15">
      <c r="C195" s="28"/>
      <c r="D195" s="28"/>
      <c r="E195" s="28" t="s">
        <v>1487</v>
      </c>
      <c r="F195" s="28" t="s">
        <v>1488</v>
      </c>
      <c r="G195" s="28" t="s">
        <v>1485</v>
      </c>
      <c r="H195" s="28"/>
      <c r="I195" s="28"/>
      <c r="J195" s="28" t="s">
        <v>1484</v>
      </c>
      <c r="K195" s="28" t="s">
        <v>1486</v>
      </c>
      <c r="L195" s="50"/>
      <c r="M195" s="28"/>
      <c r="N195" s="26"/>
    </row>
    <row r="196" spans="1:15">
      <c r="C196" s="28"/>
      <c r="D196" s="28"/>
      <c r="E196" s="28"/>
      <c r="F196" s="26"/>
      <c r="G196" s="28"/>
      <c r="H196" s="28"/>
      <c r="I196" s="26"/>
      <c r="J196" s="26"/>
      <c r="K196" s="26"/>
      <c r="L196" s="49"/>
      <c r="M196" s="26"/>
      <c r="N196" s="26"/>
    </row>
    <row r="197" spans="1:15">
      <c r="C197" s="28"/>
      <c r="D197" s="28"/>
      <c r="E197" s="28"/>
      <c r="F197" s="26"/>
      <c r="G197" s="28"/>
      <c r="H197" s="28"/>
      <c r="I197" s="26"/>
      <c r="J197" s="26"/>
      <c r="K197" s="26"/>
      <c r="L197" s="49"/>
      <c r="M197" s="26"/>
      <c r="N197" s="26"/>
    </row>
    <row r="198" spans="1:15" ht="30">
      <c r="C198" s="28"/>
      <c r="D198" s="28" t="s">
        <v>1490</v>
      </c>
      <c r="E198" s="28" t="s">
        <v>1489</v>
      </c>
      <c r="F198" s="26"/>
      <c r="G198" s="28"/>
      <c r="H198" s="28"/>
      <c r="I198" s="26"/>
      <c r="J198" s="26"/>
      <c r="K198" s="26"/>
      <c r="L198" s="49"/>
      <c r="M198" s="26"/>
      <c r="N198" s="26"/>
    </row>
    <row r="199" spans="1:15">
      <c r="C199" s="28"/>
      <c r="D199" s="28" t="s">
        <v>1492</v>
      </c>
      <c r="E199" s="28" t="s">
        <v>1491</v>
      </c>
      <c r="F199" s="26"/>
      <c r="G199" s="28"/>
      <c r="H199" s="28"/>
      <c r="I199" s="26"/>
      <c r="J199" s="26"/>
      <c r="K199" s="26"/>
      <c r="L199" s="49"/>
      <c r="M199" s="26"/>
      <c r="N199" s="26"/>
    </row>
    <row r="200" spans="1:15">
      <c r="C200" s="28"/>
      <c r="D200" s="28"/>
      <c r="E200" s="28"/>
      <c r="F200" s="26"/>
      <c r="G200" s="28"/>
      <c r="H200" s="28"/>
      <c r="I200" s="26"/>
      <c r="J200" s="26"/>
      <c r="K200" s="26"/>
      <c r="L200" s="49"/>
      <c r="M200" s="26"/>
      <c r="N200" s="26"/>
    </row>
    <row r="201" spans="1:15">
      <c r="C201" s="28"/>
      <c r="D201" s="28"/>
      <c r="E201" s="28"/>
      <c r="F201" s="26"/>
      <c r="G201" s="28"/>
      <c r="H201" s="28"/>
      <c r="I201" s="26"/>
      <c r="J201" s="26"/>
      <c r="K201" s="26"/>
      <c r="L201" s="49"/>
      <c r="M201" s="26"/>
      <c r="N201" s="26"/>
    </row>
    <row r="202" spans="1:15">
      <c r="C202" s="28"/>
      <c r="D202" s="28"/>
      <c r="E202" s="28"/>
      <c r="F202" s="26"/>
      <c r="G202" s="28"/>
      <c r="H202" s="28"/>
      <c r="I202" s="26"/>
      <c r="J202" s="26"/>
      <c r="K202" s="26"/>
      <c r="L202" s="49"/>
      <c r="M202" s="26"/>
      <c r="N202" s="26"/>
    </row>
    <row r="203" spans="1:15">
      <c r="C203" s="28"/>
      <c r="D203" s="28"/>
      <c r="E203" s="28"/>
      <c r="F203" s="26"/>
      <c r="G203" s="28"/>
      <c r="H203" s="28"/>
      <c r="I203" s="26"/>
      <c r="J203" s="26"/>
      <c r="K203" s="26"/>
      <c r="L203" s="49"/>
      <c r="M203" s="26"/>
      <c r="N203" s="26"/>
    </row>
    <row r="204" spans="1:15">
      <c r="C204" s="28"/>
      <c r="D204" s="28"/>
      <c r="E204" s="28"/>
      <c r="F204" s="26"/>
      <c r="G204" s="28"/>
      <c r="H204" s="28"/>
      <c r="I204" s="26"/>
      <c r="J204" s="26"/>
      <c r="K204" s="26"/>
      <c r="L204" s="49"/>
      <c r="M204" s="26"/>
      <c r="N204" s="26"/>
    </row>
    <row r="205" spans="1:15">
      <c r="C205" s="28"/>
      <c r="D205" s="28"/>
      <c r="E205" s="28"/>
      <c r="F205" s="26"/>
      <c r="G205" s="28"/>
      <c r="H205" s="28"/>
      <c r="I205" s="26"/>
      <c r="J205" s="26"/>
      <c r="K205" s="26"/>
      <c r="L205" s="49"/>
      <c r="M205" s="26"/>
      <c r="N205" s="26"/>
    </row>
    <row r="206" spans="1:15">
      <c r="C206" s="28"/>
      <c r="D206" s="28"/>
      <c r="E206" s="28"/>
      <c r="F206" s="26"/>
      <c r="G206" s="28"/>
      <c r="H206" s="28"/>
      <c r="I206" s="26"/>
      <c r="J206" s="26"/>
      <c r="K206" s="26"/>
      <c r="L206" s="49"/>
      <c r="M206" s="26"/>
      <c r="N206" s="26"/>
    </row>
    <row r="207" spans="1:15">
      <c r="C207" s="28"/>
      <c r="D207" s="28"/>
      <c r="E207" s="28"/>
      <c r="F207" s="26"/>
      <c r="G207" s="28"/>
      <c r="H207" s="28"/>
      <c r="I207" s="26"/>
      <c r="J207" s="26"/>
      <c r="K207" s="26"/>
      <c r="L207" s="49"/>
      <c r="M207" s="26"/>
      <c r="N207" s="26"/>
    </row>
    <row r="208" spans="1:15">
      <c r="C208" s="28"/>
      <c r="D208" s="28"/>
      <c r="E208" s="28"/>
      <c r="F208" s="26"/>
      <c r="G208" s="28"/>
      <c r="H208" s="28"/>
      <c r="I208" s="26"/>
      <c r="J208" s="26"/>
      <c r="K208" s="26"/>
      <c r="L208" s="49"/>
      <c r="M208" s="26"/>
      <c r="N208" s="26"/>
    </row>
    <row r="209" spans="2:14">
      <c r="C209" s="28"/>
      <c r="D209" s="28"/>
      <c r="E209" s="28"/>
      <c r="F209" s="26"/>
      <c r="G209" s="26"/>
      <c r="H209" s="26"/>
      <c r="I209" s="26"/>
      <c r="J209" s="26"/>
      <c r="K209" s="26"/>
      <c r="L209" s="49"/>
      <c r="M209" s="26"/>
      <c r="N209" s="26"/>
    </row>
    <row r="210" spans="2:14">
      <c r="C210" s="28"/>
      <c r="D210" s="28"/>
      <c r="E210" s="28"/>
      <c r="F210" s="26"/>
      <c r="G210" s="26"/>
      <c r="H210" s="26"/>
      <c r="I210" s="26"/>
      <c r="J210" s="26"/>
      <c r="K210" s="26"/>
      <c r="L210" s="49"/>
      <c r="M210" s="26"/>
      <c r="N210" s="26"/>
    </row>
    <row r="211" spans="2:14">
      <c r="B211" s="26"/>
      <c r="C211" s="26"/>
      <c r="D211" s="26"/>
      <c r="E211" s="26"/>
      <c r="F211" s="26"/>
      <c r="G211" s="26"/>
      <c r="H211" s="26"/>
      <c r="I211" s="26"/>
      <c r="J211" s="26"/>
      <c r="K211" s="26"/>
      <c r="L211" s="49"/>
      <c r="M211" s="26"/>
      <c r="N211" s="26"/>
    </row>
    <row r="212" spans="2:14">
      <c r="B212" s="26"/>
      <c r="C212" s="26"/>
      <c r="D212" s="26"/>
      <c r="E212" s="26"/>
      <c r="F212" s="26"/>
      <c r="G212" s="26"/>
      <c r="H212" s="26"/>
      <c r="I212" s="26"/>
      <c r="J212" s="26"/>
      <c r="K212" s="26"/>
      <c r="L212" s="49"/>
      <c r="M212" s="26"/>
      <c r="N212" s="26"/>
    </row>
    <row r="213" spans="2:14">
      <c r="B213" s="26"/>
      <c r="C213" s="26"/>
      <c r="D213" s="26"/>
      <c r="E213" s="26"/>
      <c r="F213" s="26"/>
      <c r="G213" s="26"/>
      <c r="H213" s="26"/>
      <c r="I213" s="26"/>
      <c r="J213" s="26"/>
      <c r="K213" s="26"/>
      <c r="L213" s="49"/>
      <c r="M213" s="26"/>
      <c r="N213" s="26"/>
    </row>
    <row r="214" spans="2:14">
      <c r="B214" s="26"/>
      <c r="C214" s="26"/>
      <c r="D214" s="26"/>
      <c r="E214" s="26"/>
      <c r="F214" s="26"/>
      <c r="G214" s="26"/>
      <c r="H214" s="26"/>
      <c r="I214" s="26"/>
      <c r="J214" s="26"/>
      <c r="K214" s="26"/>
      <c r="L214" s="49"/>
      <c r="M214" s="26"/>
      <c r="N214" s="26"/>
    </row>
    <row r="215" spans="2:14">
      <c r="B215" s="26"/>
      <c r="C215" s="26"/>
      <c r="D215" s="26"/>
      <c r="E215" s="26"/>
      <c r="F215" s="26"/>
      <c r="G215" s="26"/>
      <c r="H215" s="26"/>
      <c r="I215" s="26"/>
      <c r="J215" s="26"/>
      <c r="K215" s="26"/>
      <c r="L215" s="49"/>
      <c r="M215" s="26"/>
      <c r="N215" s="26"/>
    </row>
    <row r="216" spans="2:14">
      <c r="B216" s="26"/>
      <c r="C216" s="26"/>
      <c r="D216" s="26"/>
      <c r="E216" s="26"/>
      <c r="F216" s="26"/>
      <c r="G216" s="26"/>
      <c r="H216" s="26"/>
      <c r="I216" s="26"/>
      <c r="J216" s="26"/>
      <c r="K216" s="26"/>
      <c r="L216" s="49"/>
      <c r="M216" s="26"/>
      <c r="N216" s="26"/>
    </row>
    <row r="217" spans="2:14">
      <c r="B217" s="26"/>
      <c r="C217" s="26"/>
      <c r="D217" s="26"/>
      <c r="E217" s="26"/>
      <c r="F217" s="26"/>
      <c r="G217" s="26"/>
      <c r="H217" s="26"/>
      <c r="I217" s="26"/>
      <c r="J217" s="26"/>
      <c r="K217" s="26"/>
      <c r="L217" s="49"/>
      <c r="M217" s="26"/>
      <c r="N217" s="26"/>
    </row>
  </sheetData>
  <mergeCells count="30">
    <mergeCell ref="A56:A62"/>
    <mergeCell ref="A101:A118"/>
    <mergeCell ref="A120:A122"/>
    <mergeCell ref="A119:XFD119"/>
    <mergeCell ref="A124:A141"/>
    <mergeCell ref="A64:XFD64"/>
    <mergeCell ref="A86:XFD86"/>
    <mergeCell ref="A3:A9"/>
    <mergeCell ref="A10:XFD10"/>
    <mergeCell ref="A25:XFD25"/>
    <mergeCell ref="A42:XFD42"/>
    <mergeCell ref="A55:XFD55"/>
    <mergeCell ref="A11:A23"/>
    <mergeCell ref="A26:A41"/>
    <mergeCell ref="A43:A54"/>
    <mergeCell ref="A65:A85"/>
    <mergeCell ref="C193:D193"/>
    <mergeCell ref="A166:XFD166"/>
    <mergeCell ref="A167:A188"/>
    <mergeCell ref="A93:XFD93"/>
    <mergeCell ref="A100:XFD100"/>
    <mergeCell ref="A87:A92"/>
    <mergeCell ref="A146:XFD146"/>
    <mergeCell ref="A147:A149"/>
    <mergeCell ref="A153:A165"/>
    <mergeCell ref="A94:A99"/>
    <mergeCell ref="A123:XFD123"/>
    <mergeCell ref="A152:XFD152"/>
    <mergeCell ref="A143:A145"/>
    <mergeCell ref="A142:XFD142"/>
  </mergeCells>
  <conditionalFormatting sqref="E33:O33">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C1" sqref="C1"/>
    </sheetView>
  </sheetViews>
  <sheetFormatPr baseColWidth="10" defaultColWidth="9.140625" defaultRowHeight="15"/>
  <cols>
    <col min="1" max="1" width="19.140625" customWidth="1"/>
    <col min="2" max="2" width="12" customWidth="1"/>
    <col min="3" max="3" width="12.7109375" customWidth="1"/>
  </cols>
  <sheetData>
    <row r="1" spans="1:3" ht="17.25">
      <c r="A1" s="20" t="s">
        <v>295</v>
      </c>
      <c r="B1" s="21" t="s">
        <v>293</v>
      </c>
      <c r="C1" s="6">
        <v>9.8066499999999994</v>
      </c>
    </row>
    <row r="2" spans="1:3" ht="17.25">
      <c r="A2" s="20" t="s">
        <v>294</v>
      </c>
      <c r="B2" s="21" t="s">
        <v>296</v>
      </c>
      <c r="C2" s="6">
        <v>32.173999999999999</v>
      </c>
    </row>
    <row r="3" spans="1:3">
      <c r="A3" s="20" t="s">
        <v>303</v>
      </c>
      <c r="B3" s="21" t="s">
        <v>179</v>
      </c>
      <c r="C3" s="6">
        <f>CONVERT(C4,"lbm","kg")</f>
        <v>90.718474000000001</v>
      </c>
    </row>
    <row r="4" spans="1:3">
      <c r="A4" s="20" t="s">
        <v>298</v>
      </c>
      <c r="B4" s="21" t="s">
        <v>297</v>
      </c>
      <c r="C4" s="6">
        <v>200</v>
      </c>
    </row>
    <row r="5" spans="1:3">
      <c r="A5" s="20" t="s">
        <v>304</v>
      </c>
      <c r="B5" s="21" t="s">
        <v>179</v>
      </c>
      <c r="C5" s="6">
        <f>CONVERT(C6,"lbm","kg")</f>
        <v>79.378664749999999</v>
      </c>
    </row>
    <row r="6" spans="1:3">
      <c r="A6" s="20" t="s">
        <v>299</v>
      </c>
      <c r="B6" s="21" t="s">
        <v>297</v>
      </c>
      <c r="C6" s="6">
        <v>175</v>
      </c>
    </row>
    <row r="7" spans="1:3">
      <c r="A7" s="20" t="s">
        <v>305</v>
      </c>
      <c r="B7" s="21" t="s">
        <v>179</v>
      </c>
      <c r="C7" s="6">
        <f>CONVERT(C8,"lbm","kg")</f>
        <v>18.143694800000002</v>
      </c>
    </row>
    <row r="8" spans="1:3">
      <c r="A8" s="20" t="s">
        <v>300</v>
      </c>
      <c r="B8" s="21" t="s">
        <v>297</v>
      </c>
      <c r="C8" s="6">
        <v>40</v>
      </c>
    </row>
    <row r="9" spans="1:3">
      <c r="A9" s="20" t="s">
        <v>302</v>
      </c>
      <c r="B9" s="21" t="s">
        <v>179</v>
      </c>
      <c r="C9" s="6">
        <f>CONVERT(C10,"lbm","kg")</f>
        <v>13.607771100000001</v>
      </c>
    </row>
    <row r="10" spans="1:3">
      <c r="A10" s="20" t="s">
        <v>301</v>
      </c>
      <c r="B10" s="21" t="s">
        <v>297</v>
      </c>
      <c r="C10" s="6">
        <v>30</v>
      </c>
    </row>
    <row r="11" spans="1:3">
      <c r="A11" s="20" t="s">
        <v>381</v>
      </c>
      <c r="B11" s="21" t="s">
        <v>382</v>
      </c>
      <c r="C11" s="6">
        <v>1000</v>
      </c>
    </row>
    <row r="12" spans="1:3">
      <c r="A12" s="20" t="s">
        <v>351</v>
      </c>
      <c r="B12" s="21"/>
      <c r="C12">
        <v>0.51444400000000001</v>
      </c>
    </row>
    <row r="13" spans="1:3">
      <c r="A13" s="20" t="s">
        <v>360</v>
      </c>
      <c r="B13" s="21"/>
      <c r="C13" s="40">
        <v>745.69987200000003</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6"/>
  <sheetViews>
    <sheetView workbookViewId="0">
      <selection activeCell="D20" sqref="D20"/>
    </sheetView>
  </sheetViews>
  <sheetFormatPr baseColWidth="10" defaultRowHeight="15"/>
  <cols>
    <col min="1" max="1" width="31.85546875" customWidth="1"/>
    <col min="3" max="3" width="25.28515625" customWidth="1"/>
    <col min="4" max="4" width="36.42578125" customWidth="1"/>
  </cols>
  <sheetData>
    <row r="1" spans="1:5">
      <c r="B1" t="s">
        <v>310</v>
      </c>
      <c r="C1" s="38" t="s">
        <v>370</v>
      </c>
      <c r="D1" t="s">
        <v>371</v>
      </c>
      <c r="E1" t="s">
        <v>317</v>
      </c>
    </row>
    <row r="2" spans="1:5">
      <c r="A2" t="s">
        <v>361</v>
      </c>
      <c r="B2">
        <f>745.699872*3400/1000</f>
        <v>2535.3795648000005</v>
      </c>
      <c r="C2">
        <v>3864</v>
      </c>
      <c r="D2">
        <v>2050</v>
      </c>
      <c r="E2">
        <v>1600</v>
      </c>
    </row>
    <row r="3" spans="1:5">
      <c r="A3" t="s">
        <v>363</v>
      </c>
      <c r="B3">
        <v>0.48899999999999999</v>
      </c>
    </row>
    <row r="4" spans="1:5">
      <c r="A4" t="s">
        <v>362</v>
      </c>
      <c r="B4">
        <f>745.699872*2745/1000</f>
        <v>2046.94614864</v>
      </c>
      <c r="C4">
        <v>2032</v>
      </c>
      <c r="D4">
        <v>1590</v>
      </c>
      <c r="E4">
        <v>1454</v>
      </c>
    </row>
    <row r="5" spans="1:5">
      <c r="A5" t="s">
        <v>364</v>
      </c>
      <c r="B5">
        <v>0.51400000000000001</v>
      </c>
    </row>
    <row r="6" spans="1:5">
      <c r="A6" t="s">
        <v>372</v>
      </c>
      <c r="B6">
        <f>B4/B2</f>
        <v>0.8073529411764705</v>
      </c>
      <c r="C6">
        <f t="shared" ref="C6:D6" si="0">C4/C2</f>
        <v>0.52587991718426497</v>
      </c>
      <c r="D6">
        <f t="shared" si="0"/>
        <v>0.775609756097561</v>
      </c>
    </row>
  </sheetData>
  <pageMargins left="0.7" right="0.7" top="0.75" bottom="0.75" header="0.3" footer="0.3"/>
  <pageSetup paperSize="9"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19"/>
  <sheetViews>
    <sheetView workbookViewId="0">
      <selection activeCell="K20" sqref="K20"/>
    </sheetView>
  </sheetViews>
  <sheetFormatPr baseColWidth="10" defaultRowHeight="15"/>
  <cols>
    <col min="3" max="3" width="24" customWidth="1"/>
  </cols>
  <sheetData>
    <row r="1" spans="1:24">
      <c r="A1" s="52" t="s">
        <v>394</v>
      </c>
      <c r="B1" s="52"/>
      <c r="C1" s="52"/>
      <c r="D1" s="52"/>
      <c r="E1" s="52"/>
      <c r="F1" s="52"/>
      <c r="G1" s="52"/>
      <c r="H1" s="52"/>
      <c r="I1" s="52"/>
      <c r="J1" s="52"/>
      <c r="K1" s="52"/>
      <c r="L1" s="52"/>
      <c r="M1" s="52"/>
      <c r="N1" s="52"/>
      <c r="O1" s="52"/>
      <c r="P1" s="52"/>
      <c r="Q1" s="52"/>
      <c r="R1" s="52"/>
      <c r="S1" s="52"/>
      <c r="T1" s="52"/>
      <c r="U1" s="52"/>
      <c r="V1" s="52"/>
      <c r="W1" s="52"/>
      <c r="X1" s="52"/>
    </row>
    <row r="2" spans="1:24">
      <c r="A2" s="52" t="s">
        <v>395</v>
      </c>
      <c r="B2" s="52"/>
      <c r="C2" s="52"/>
      <c r="D2" s="52"/>
      <c r="E2" s="52"/>
      <c r="F2" s="52"/>
      <c r="G2" s="52"/>
      <c r="H2" s="52"/>
      <c r="I2" s="52"/>
      <c r="J2" s="52"/>
      <c r="K2" s="52"/>
      <c r="L2" s="52"/>
      <c r="M2" s="52"/>
      <c r="N2" s="52"/>
      <c r="O2" s="52"/>
      <c r="P2" s="52"/>
      <c r="Q2" s="52"/>
      <c r="R2" s="52"/>
      <c r="S2" s="52"/>
      <c r="T2" s="52"/>
      <c r="U2" s="52"/>
      <c r="V2" s="52"/>
      <c r="W2" s="52"/>
      <c r="X2" s="52"/>
    </row>
    <row r="3" spans="1:24">
      <c r="A3" s="52"/>
      <c r="B3" s="52"/>
      <c r="C3" s="52"/>
      <c r="D3" s="52">
        <v>1</v>
      </c>
      <c r="E3" s="52">
        <v>2</v>
      </c>
      <c r="F3" s="52">
        <v>3</v>
      </c>
      <c r="G3" s="52">
        <v>4</v>
      </c>
      <c r="H3" s="52">
        <v>5</v>
      </c>
      <c r="I3" s="52"/>
      <c r="J3" s="52"/>
      <c r="K3" s="52"/>
      <c r="L3" s="52"/>
      <c r="M3" s="52"/>
      <c r="N3" s="52">
        <v>6</v>
      </c>
      <c r="O3" s="52"/>
      <c r="P3" s="52">
        <v>7</v>
      </c>
      <c r="Q3" s="52"/>
      <c r="R3" s="52"/>
      <c r="S3" s="52"/>
      <c r="T3" s="52"/>
      <c r="U3" s="52"/>
      <c r="V3" s="52"/>
      <c r="W3" s="52"/>
      <c r="X3" s="52"/>
    </row>
    <row r="4" spans="1:24">
      <c r="A4" s="52" t="s">
        <v>396</v>
      </c>
      <c r="B4" s="52" t="s">
        <v>397</v>
      </c>
      <c r="C4" s="52" t="s">
        <v>398</v>
      </c>
      <c r="D4" s="52" t="s">
        <v>399</v>
      </c>
      <c r="E4" s="52" t="s">
        <v>400</v>
      </c>
      <c r="F4" s="52" t="s">
        <v>401</v>
      </c>
      <c r="G4" s="52" t="s">
        <v>402</v>
      </c>
      <c r="H4" s="52" t="s">
        <v>403</v>
      </c>
      <c r="I4" s="52" t="s">
        <v>404</v>
      </c>
      <c r="J4" s="52" t="s">
        <v>405</v>
      </c>
      <c r="K4" s="52" t="s">
        <v>406</v>
      </c>
      <c r="L4" s="52" t="s">
        <v>407</v>
      </c>
      <c r="M4" s="52" t="s">
        <v>408</v>
      </c>
      <c r="N4" s="52" t="s">
        <v>409</v>
      </c>
      <c r="O4" s="52" t="s">
        <v>410</v>
      </c>
      <c r="P4" s="52" t="s">
        <v>411</v>
      </c>
      <c r="Q4" s="52" t="s">
        <v>412</v>
      </c>
      <c r="R4" s="52" t="s">
        <v>413</v>
      </c>
      <c r="S4" s="52"/>
      <c r="T4" s="52"/>
      <c r="U4" s="52"/>
      <c r="V4" s="52"/>
      <c r="W4" s="52"/>
      <c r="X4" s="52"/>
    </row>
    <row r="5" spans="1:24">
      <c r="A5" s="52"/>
      <c r="B5" s="52"/>
      <c r="C5" s="52"/>
      <c r="D5" s="52" t="s">
        <v>414</v>
      </c>
      <c r="E5" s="52" t="s">
        <v>414</v>
      </c>
      <c r="F5" s="52" t="s">
        <v>414</v>
      </c>
      <c r="G5" s="52"/>
      <c r="H5" s="52" t="s">
        <v>415</v>
      </c>
      <c r="I5" s="52" t="s">
        <v>416</v>
      </c>
      <c r="J5" s="52" t="s">
        <v>416</v>
      </c>
      <c r="K5" s="52" t="s">
        <v>416</v>
      </c>
      <c r="L5" s="52" t="s">
        <v>416</v>
      </c>
      <c r="M5" s="52" t="s">
        <v>416</v>
      </c>
      <c r="N5" s="52"/>
      <c r="O5" s="52" t="s">
        <v>417</v>
      </c>
      <c r="P5" s="52" t="s">
        <v>418</v>
      </c>
      <c r="Q5" s="52"/>
      <c r="R5" s="52">
        <v>1</v>
      </c>
      <c r="S5" s="52">
        <v>2</v>
      </c>
      <c r="T5" s="52">
        <v>3</v>
      </c>
      <c r="U5" s="52">
        <v>4</v>
      </c>
      <c r="V5" s="52">
        <v>5</v>
      </c>
      <c r="W5" s="52">
        <v>6</v>
      </c>
      <c r="X5" s="52">
        <v>7</v>
      </c>
    </row>
    <row r="6" spans="1:24">
      <c r="A6" s="52"/>
      <c r="B6" s="52"/>
      <c r="C6" s="52"/>
      <c r="D6" s="52" t="s">
        <v>419</v>
      </c>
      <c r="E6" s="52" t="s">
        <v>420</v>
      </c>
      <c r="F6" s="52" t="s">
        <v>421</v>
      </c>
      <c r="G6" s="52"/>
      <c r="H6" s="52"/>
      <c r="I6" s="52"/>
      <c r="J6" s="52"/>
      <c r="K6" s="52"/>
      <c r="L6" s="52"/>
      <c r="M6" s="52"/>
      <c r="N6" s="52" t="s">
        <v>422</v>
      </c>
      <c r="O6" s="52" t="s">
        <v>422</v>
      </c>
      <c r="P6" s="52" t="s">
        <v>297</v>
      </c>
      <c r="Q6" s="52"/>
      <c r="R6" s="52"/>
      <c r="S6" s="52"/>
      <c r="T6" s="52"/>
      <c r="U6" s="52"/>
      <c r="V6" s="52"/>
      <c r="W6" s="52"/>
      <c r="X6" s="52"/>
    </row>
    <row r="8" spans="1:24">
      <c r="A8" s="52" t="s">
        <v>423</v>
      </c>
      <c r="B8" s="52" t="s">
        <v>424</v>
      </c>
      <c r="C8" s="52" t="s">
        <v>425</v>
      </c>
      <c r="D8" s="52">
        <v>317</v>
      </c>
      <c r="E8" s="52"/>
      <c r="F8" s="52"/>
      <c r="G8" s="52"/>
      <c r="H8" s="52" t="s">
        <v>426</v>
      </c>
      <c r="I8" s="53" t="s">
        <v>267</v>
      </c>
      <c r="J8" s="52" t="s">
        <v>427</v>
      </c>
      <c r="K8" s="52">
        <v>2</v>
      </c>
      <c r="L8" s="53" t="s">
        <v>267</v>
      </c>
      <c r="M8" s="52">
        <v>2</v>
      </c>
      <c r="N8" s="52"/>
      <c r="O8" s="52"/>
      <c r="P8" s="52"/>
      <c r="Q8" s="52"/>
      <c r="R8" s="52"/>
      <c r="S8" s="52"/>
      <c r="T8" s="52"/>
      <c r="U8" s="52"/>
      <c r="V8" s="52"/>
      <c r="W8" s="52"/>
      <c r="X8" s="52"/>
    </row>
    <row r="9" spans="1:24">
      <c r="A9" s="52" t="s">
        <v>423</v>
      </c>
      <c r="B9" s="52" t="s">
        <v>428</v>
      </c>
      <c r="C9" s="52" t="s">
        <v>429</v>
      </c>
      <c r="D9" s="52">
        <v>317</v>
      </c>
      <c r="E9" s="52"/>
      <c r="F9" s="52"/>
      <c r="G9" s="52"/>
      <c r="H9" s="52" t="s">
        <v>426</v>
      </c>
      <c r="I9" s="53" t="s">
        <v>267</v>
      </c>
      <c r="J9" s="52" t="s">
        <v>427</v>
      </c>
      <c r="K9" s="52">
        <v>2</v>
      </c>
      <c r="L9" s="53" t="s">
        <v>267</v>
      </c>
      <c r="M9" s="52">
        <v>2</v>
      </c>
      <c r="N9" s="52"/>
      <c r="O9" s="52"/>
      <c r="P9" s="52"/>
      <c r="Q9" s="52"/>
      <c r="R9" s="52"/>
      <c r="S9" s="52"/>
      <c r="T9" s="52"/>
      <c r="U9" s="52"/>
      <c r="V9" s="52"/>
      <c r="W9" s="52"/>
      <c r="X9" s="52"/>
    </row>
    <row r="10" spans="1:24">
      <c r="A10" s="52" t="s">
        <v>423</v>
      </c>
      <c r="B10" s="52" t="s">
        <v>430</v>
      </c>
      <c r="C10" s="52" t="s">
        <v>429</v>
      </c>
      <c r="D10" s="52">
        <v>317</v>
      </c>
      <c r="E10" s="52"/>
      <c r="F10" s="52"/>
      <c r="G10" s="52"/>
      <c r="H10" s="52" t="s">
        <v>426</v>
      </c>
      <c r="I10" s="53" t="s">
        <v>267</v>
      </c>
      <c r="J10" s="52" t="s">
        <v>427</v>
      </c>
      <c r="K10" s="52">
        <v>2</v>
      </c>
      <c r="L10" s="53" t="s">
        <v>267</v>
      </c>
      <c r="M10" s="52">
        <v>2</v>
      </c>
      <c r="N10" s="52"/>
      <c r="O10" s="52"/>
      <c r="P10" s="52"/>
      <c r="Q10" s="52"/>
      <c r="R10" s="52"/>
      <c r="S10" s="52"/>
      <c r="T10" s="52"/>
      <c r="U10" s="52"/>
      <c r="V10" s="52"/>
      <c r="W10" s="52"/>
      <c r="X10" s="52"/>
    </row>
    <row r="11" spans="1:24">
      <c r="A11" s="52" t="s">
        <v>423</v>
      </c>
      <c r="B11" s="52" t="s">
        <v>431</v>
      </c>
      <c r="C11" s="52" t="s">
        <v>432</v>
      </c>
      <c r="D11" s="52">
        <v>400</v>
      </c>
      <c r="E11" s="52">
        <v>0.65700000000000003</v>
      </c>
      <c r="F11" s="52">
        <v>3.6</v>
      </c>
      <c r="G11" s="52">
        <v>7.2</v>
      </c>
      <c r="H11" s="52" t="s">
        <v>426</v>
      </c>
      <c r="I11" s="53" t="s">
        <v>267</v>
      </c>
      <c r="J11" s="52" t="s">
        <v>427</v>
      </c>
      <c r="K11" s="52">
        <v>2</v>
      </c>
      <c r="L11" s="53" t="s">
        <v>267</v>
      </c>
      <c r="M11" s="52">
        <v>2</v>
      </c>
      <c r="N11" s="52"/>
      <c r="O11" s="52"/>
      <c r="P11" s="52"/>
      <c r="Q11" s="52" t="s">
        <v>412</v>
      </c>
      <c r="R11" s="52"/>
      <c r="S11" s="52"/>
      <c r="T11" s="52"/>
      <c r="U11" s="52"/>
      <c r="V11" s="52"/>
      <c r="W11" s="52"/>
      <c r="X11" s="52"/>
    </row>
    <row r="12" spans="1:24">
      <c r="A12" s="52" t="s">
        <v>423</v>
      </c>
      <c r="B12" s="52" t="s">
        <v>433</v>
      </c>
      <c r="C12" s="52" t="s">
        <v>434</v>
      </c>
      <c r="D12" s="52">
        <v>400</v>
      </c>
      <c r="E12" s="52">
        <v>0.65700000000000003</v>
      </c>
      <c r="F12" s="52">
        <v>3.6</v>
      </c>
      <c r="G12" s="52">
        <v>7.2</v>
      </c>
      <c r="H12" s="52" t="s">
        <v>426</v>
      </c>
      <c r="I12" s="53" t="s">
        <v>267</v>
      </c>
      <c r="J12" s="52" t="s">
        <v>427</v>
      </c>
      <c r="K12" s="52">
        <v>2</v>
      </c>
      <c r="L12" s="53" t="s">
        <v>267</v>
      </c>
      <c r="M12" s="52">
        <v>2</v>
      </c>
      <c r="N12" s="52"/>
      <c r="O12" s="52"/>
      <c r="P12" s="52"/>
      <c r="Q12" s="52" t="s">
        <v>412</v>
      </c>
      <c r="R12" s="52"/>
      <c r="S12" s="52"/>
      <c r="T12" s="52"/>
      <c r="U12" s="52"/>
      <c r="V12" s="52"/>
      <c r="W12" s="52"/>
      <c r="X12" s="52"/>
    </row>
    <row r="13" spans="1:24">
      <c r="A13" s="52" t="s">
        <v>423</v>
      </c>
      <c r="B13" s="52" t="s">
        <v>435</v>
      </c>
      <c r="C13" s="52" t="s">
        <v>436</v>
      </c>
      <c r="D13" s="52">
        <v>420</v>
      </c>
      <c r="E13" s="52">
        <v>0.65700000000000003</v>
      </c>
      <c r="F13" s="52">
        <v>3.6</v>
      </c>
      <c r="G13" s="52">
        <v>7.2</v>
      </c>
      <c r="H13" s="52" t="s">
        <v>426</v>
      </c>
      <c r="I13" s="53" t="s">
        <v>267</v>
      </c>
      <c r="J13" s="52" t="s">
        <v>427</v>
      </c>
      <c r="K13" s="52">
        <v>2</v>
      </c>
      <c r="L13" s="53" t="s">
        <v>267</v>
      </c>
      <c r="M13" s="52">
        <v>2</v>
      </c>
      <c r="N13" s="52">
        <v>44.9</v>
      </c>
      <c r="O13" s="52">
        <v>22.5</v>
      </c>
      <c r="P13" s="52">
        <v>198</v>
      </c>
      <c r="Q13" s="52"/>
      <c r="R13" s="52"/>
      <c r="S13" s="52"/>
      <c r="T13" s="52"/>
      <c r="U13" s="52"/>
      <c r="V13" s="52"/>
      <c r="W13" s="52"/>
      <c r="X13" s="52"/>
    </row>
    <row r="14" spans="1:24">
      <c r="A14" s="52" t="s">
        <v>423</v>
      </c>
      <c r="B14" s="52" t="s">
        <v>437</v>
      </c>
      <c r="C14" s="52" t="s">
        <v>438</v>
      </c>
      <c r="D14" s="52">
        <v>420</v>
      </c>
      <c r="E14" s="52">
        <v>0.65700000000000003</v>
      </c>
      <c r="F14" s="52">
        <v>3.6</v>
      </c>
      <c r="G14" s="52">
        <v>7.2</v>
      </c>
      <c r="H14" s="52" t="s">
        <v>426</v>
      </c>
      <c r="I14" s="53" t="s">
        <v>267</v>
      </c>
      <c r="J14" s="52" t="s">
        <v>427</v>
      </c>
      <c r="K14" s="52">
        <v>2</v>
      </c>
      <c r="L14" s="53" t="s">
        <v>267</v>
      </c>
      <c r="M14" s="52">
        <v>2</v>
      </c>
      <c r="N14" s="52">
        <v>44.9</v>
      </c>
      <c r="O14" s="52">
        <v>22.5</v>
      </c>
      <c r="P14" s="52">
        <v>202</v>
      </c>
      <c r="Q14" s="52"/>
      <c r="R14" s="52"/>
      <c r="S14" s="52"/>
      <c r="T14" s="52"/>
      <c r="U14" s="52"/>
      <c r="V14" s="52"/>
      <c r="W14" s="52"/>
      <c r="X14" s="52"/>
    </row>
    <row r="15" spans="1:24">
      <c r="A15" s="52" t="s">
        <v>423</v>
      </c>
      <c r="B15" s="52" t="s">
        <v>439</v>
      </c>
      <c r="C15" s="52" t="s">
        <v>440</v>
      </c>
      <c r="D15" s="52">
        <v>420</v>
      </c>
      <c r="E15" s="52">
        <v>0.65700000000000003</v>
      </c>
      <c r="F15" s="52">
        <v>3.6</v>
      </c>
      <c r="G15" s="52">
        <v>7.2</v>
      </c>
      <c r="H15" s="52" t="s">
        <v>426</v>
      </c>
      <c r="I15" s="53" t="s">
        <v>267</v>
      </c>
      <c r="J15" s="52" t="s">
        <v>427</v>
      </c>
      <c r="K15" s="52">
        <v>2</v>
      </c>
      <c r="L15" s="53" t="s">
        <v>267</v>
      </c>
      <c r="M15" s="52">
        <v>2</v>
      </c>
      <c r="N15" s="52">
        <v>44.9</v>
      </c>
      <c r="O15" s="52">
        <v>22.5</v>
      </c>
      <c r="P15" s="52">
        <v>202</v>
      </c>
      <c r="Q15" s="52"/>
      <c r="R15" s="52"/>
      <c r="S15" s="52"/>
      <c r="T15" s="52"/>
      <c r="U15" s="52"/>
      <c r="V15" s="52"/>
      <c r="W15" s="52"/>
      <c r="X15" s="52"/>
    </row>
    <row r="16" spans="1:24">
      <c r="A16" s="52" t="s">
        <v>423</v>
      </c>
      <c r="B16" s="52" t="s">
        <v>441</v>
      </c>
      <c r="C16" s="52" t="s">
        <v>442</v>
      </c>
      <c r="D16" s="52">
        <v>450</v>
      </c>
      <c r="E16" s="52">
        <v>0.61</v>
      </c>
      <c r="F16" s="52">
        <v>3.6</v>
      </c>
      <c r="G16" s="52">
        <v>7.9</v>
      </c>
      <c r="H16" s="52" t="s">
        <v>426</v>
      </c>
      <c r="I16" s="53" t="s">
        <v>267</v>
      </c>
      <c r="J16" s="52" t="s">
        <v>443</v>
      </c>
      <c r="K16" s="52">
        <v>2</v>
      </c>
      <c r="L16" s="53" t="s">
        <v>267</v>
      </c>
      <c r="M16" s="52">
        <v>2</v>
      </c>
      <c r="N16" s="52">
        <v>44.9</v>
      </c>
      <c r="O16" s="52">
        <v>22.5</v>
      </c>
      <c r="P16" s="52">
        <v>212</v>
      </c>
      <c r="Q16" s="52" t="s">
        <v>412</v>
      </c>
      <c r="R16" s="52"/>
      <c r="S16" s="52"/>
      <c r="T16" s="52"/>
      <c r="U16" s="52"/>
      <c r="V16" s="52"/>
      <c r="W16" s="52"/>
      <c r="X16" s="52"/>
    </row>
    <row r="17" spans="1:17">
      <c r="A17" s="52" t="s">
        <v>423</v>
      </c>
      <c r="B17" s="52" t="s">
        <v>444</v>
      </c>
      <c r="C17" s="52" t="s">
        <v>445</v>
      </c>
      <c r="D17" s="52">
        <v>450</v>
      </c>
      <c r="E17" s="52">
        <v>0.61</v>
      </c>
      <c r="F17" s="52">
        <v>3.6</v>
      </c>
      <c r="G17" s="52">
        <v>7.9</v>
      </c>
      <c r="H17" s="52" t="s">
        <v>426</v>
      </c>
      <c r="I17" s="53" t="s">
        <v>267</v>
      </c>
      <c r="J17" s="52" t="s">
        <v>443</v>
      </c>
      <c r="K17" s="52">
        <v>2</v>
      </c>
      <c r="L17" s="53" t="s">
        <v>267</v>
      </c>
      <c r="M17" s="52">
        <v>2</v>
      </c>
      <c r="N17" s="52"/>
      <c r="O17" s="52"/>
      <c r="P17" s="52"/>
      <c r="Q17" s="52"/>
    </row>
    <row r="18" spans="1:17">
      <c r="A18" s="52" t="s">
        <v>423</v>
      </c>
      <c r="B18" s="52" t="s">
        <v>446</v>
      </c>
      <c r="C18" s="52" t="s">
        <v>447</v>
      </c>
      <c r="D18" s="52">
        <v>450</v>
      </c>
      <c r="E18" s="52">
        <v>0.61</v>
      </c>
      <c r="F18" s="52">
        <v>3.6</v>
      </c>
      <c r="G18" s="52">
        <v>7.9</v>
      </c>
      <c r="H18" s="52" t="s">
        <v>426</v>
      </c>
      <c r="I18" s="53" t="s">
        <v>267</v>
      </c>
      <c r="J18" s="52" t="s">
        <v>443</v>
      </c>
      <c r="K18" s="52">
        <v>2</v>
      </c>
      <c r="L18" s="53" t="s">
        <v>267</v>
      </c>
      <c r="M18" s="52">
        <v>2</v>
      </c>
      <c r="N18" s="52"/>
      <c r="O18" s="52"/>
      <c r="P18" s="52"/>
      <c r="Q18" s="52"/>
    </row>
    <row r="19" spans="1:17">
      <c r="A19" s="52" t="s">
        <v>423</v>
      </c>
      <c r="B19" s="52" t="s">
        <v>448</v>
      </c>
      <c r="C19" s="52" t="s">
        <v>449</v>
      </c>
      <c r="D19" s="52">
        <v>370</v>
      </c>
      <c r="E19" s="52"/>
      <c r="F19" s="52"/>
      <c r="G19" s="52"/>
      <c r="H19" s="52" t="s">
        <v>426</v>
      </c>
      <c r="I19" s="53" t="s">
        <v>267</v>
      </c>
      <c r="J19" s="52" t="s">
        <v>427</v>
      </c>
      <c r="K19" s="52">
        <v>2</v>
      </c>
      <c r="L19" s="53" t="s">
        <v>267</v>
      </c>
      <c r="M19" s="52">
        <v>2</v>
      </c>
      <c r="N19" s="52"/>
      <c r="O19" s="52"/>
      <c r="P19" s="52"/>
      <c r="Q19" s="52"/>
    </row>
    <row r="20" spans="1:17">
      <c r="A20" s="52" t="s">
        <v>423</v>
      </c>
      <c r="B20" s="52" t="s">
        <v>450</v>
      </c>
      <c r="C20" s="52" t="s">
        <v>451</v>
      </c>
      <c r="D20" s="52">
        <v>317</v>
      </c>
      <c r="E20" s="52">
        <v>0.64</v>
      </c>
      <c r="F20" s="52">
        <v>3.6</v>
      </c>
      <c r="G20" s="52">
        <v>7.2</v>
      </c>
      <c r="H20" s="52" t="s">
        <v>426</v>
      </c>
      <c r="I20" s="53" t="s">
        <v>267</v>
      </c>
      <c r="J20" s="52" t="s">
        <v>427</v>
      </c>
      <c r="K20" s="52">
        <v>2</v>
      </c>
      <c r="L20" s="53" t="s">
        <v>267</v>
      </c>
      <c r="M20" s="52">
        <v>2</v>
      </c>
      <c r="N20" s="52"/>
      <c r="O20" s="52"/>
      <c r="P20" s="52"/>
      <c r="Q20" s="52"/>
    </row>
    <row r="21" spans="1:17">
      <c r="A21" s="52" t="s">
        <v>423</v>
      </c>
      <c r="B21" s="52" t="s">
        <v>452</v>
      </c>
      <c r="C21" s="52" t="s">
        <v>453</v>
      </c>
      <c r="D21" s="52">
        <v>317</v>
      </c>
      <c r="E21" s="52">
        <v>0.64</v>
      </c>
      <c r="F21" s="52">
        <v>3.6</v>
      </c>
      <c r="G21" s="52">
        <v>7.2</v>
      </c>
      <c r="H21" s="52" t="s">
        <v>426</v>
      </c>
      <c r="I21" s="53" t="s">
        <v>267</v>
      </c>
      <c r="J21" s="52" t="s">
        <v>427</v>
      </c>
      <c r="K21" s="52">
        <v>2</v>
      </c>
      <c r="L21" s="53" t="s">
        <v>267</v>
      </c>
      <c r="M21" s="52">
        <v>2</v>
      </c>
      <c r="N21" s="52"/>
      <c r="O21" s="52"/>
      <c r="P21" s="52"/>
      <c r="Q21" s="52"/>
    </row>
    <row r="22" spans="1:17">
      <c r="A22" s="52" t="s">
        <v>423</v>
      </c>
      <c r="B22" s="52" t="s">
        <v>454</v>
      </c>
      <c r="C22" s="52" t="s">
        <v>455</v>
      </c>
      <c r="D22" s="52">
        <v>317</v>
      </c>
      <c r="E22" s="52">
        <v>0.64</v>
      </c>
      <c r="F22" s="52">
        <v>3.6</v>
      </c>
      <c r="G22" s="52">
        <v>7.2</v>
      </c>
      <c r="H22" s="52" t="s">
        <v>426</v>
      </c>
      <c r="I22" s="53" t="s">
        <v>267</v>
      </c>
      <c r="J22" s="52" t="s">
        <v>427</v>
      </c>
      <c r="K22" s="52">
        <v>2</v>
      </c>
      <c r="L22" s="53" t="s">
        <v>267</v>
      </c>
      <c r="M22" s="52">
        <v>2</v>
      </c>
      <c r="N22" s="52"/>
      <c r="O22" s="52"/>
      <c r="P22" s="52"/>
      <c r="Q22" s="52"/>
    </row>
    <row r="23" spans="1:17">
      <c r="A23" s="52" t="s">
        <v>423</v>
      </c>
      <c r="B23" s="52" t="s">
        <v>456</v>
      </c>
      <c r="C23" s="52" t="s">
        <v>457</v>
      </c>
      <c r="D23" s="52">
        <v>400</v>
      </c>
      <c r="E23" s="52">
        <v>0.65</v>
      </c>
      <c r="F23" s="52">
        <v>3.6</v>
      </c>
      <c r="G23" s="52">
        <v>7.2</v>
      </c>
      <c r="H23" s="52" t="s">
        <v>426</v>
      </c>
      <c r="I23" s="53" t="s">
        <v>267</v>
      </c>
      <c r="J23" s="52" t="s">
        <v>427</v>
      </c>
      <c r="K23" s="52">
        <v>2</v>
      </c>
      <c r="L23" s="53" t="s">
        <v>267</v>
      </c>
      <c r="M23" s="52">
        <v>2</v>
      </c>
      <c r="N23" s="52"/>
      <c r="O23" s="52"/>
      <c r="P23" s="52"/>
      <c r="Q23" s="52"/>
    </row>
    <row r="24" spans="1:17">
      <c r="A24" s="52" t="s">
        <v>423</v>
      </c>
      <c r="B24" s="52" t="s">
        <v>458</v>
      </c>
      <c r="C24" s="52" t="s">
        <v>459</v>
      </c>
      <c r="D24" s="52">
        <v>420</v>
      </c>
      <c r="E24" s="52">
        <v>0.65</v>
      </c>
      <c r="F24" s="52">
        <v>3.6</v>
      </c>
      <c r="G24" s="52">
        <v>7.2</v>
      </c>
      <c r="H24" s="52" t="s">
        <v>426</v>
      </c>
      <c r="I24" s="53" t="s">
        <v>267</v>
      </c>
      <c r="J24" s="52" t="s">
        <v>427</v>
      </c>
      <c r="K24" s="52">
        <v>2</v>
      </c>
      <c r="L24" s="53" t="s">
        <v>267</v>
      </c>
      <c r="M24" s="52">
        <v>2</v>
      </c>
      <c r="N24" s="52">
        <v>38.799999999999997</v>
      </c>
      <c r="O24" s="52">
        <v>23.2</v>
      </c>
      <c r="P24" s="52">
        <v>161</v>
      </c>
      <c r="Q24" s="52" t="s">
        <v>412</v>
      </c>
    </row>
    <row r="25" spans="1:17">
      <c r="A25" s="52" t="s">
        <v>423</v>
      </c>
      <c r="B25" s="52" t="s">
        <v>460</v>
      </c>
      <c r="C25" s="52" t="s">
        <v>461</v>
      </c>
      <c r="D25" s="52">
        <v>420</v>
      </c>
      <c r="E25" s="52">
        <v>0.65</v>
      </c>
      <c r="F25" s="52">
        <v>3.6</v>
      </c>
      <c r="G25" s="52">
        <v>7.2</v>
      </c>
      <c r="H25" s="52" t="s">
        <v>426</v>
      </c>
      <c r="I25" s="53" t="s">
        <v>267</v>
      </c>
      <c r="J25" s="52" t="s">
        <v>427</v>
      </c>
      <c r="K25" s="52">
        <v>2</v>
      </c>
      <c r="L25" s="53" t="s">
        <v>267</v>
      </c>
      <c r="M25" s="52">
        <v>2</v>
      </c>
      <c r="N25" s="52">
        <v>38.799999999999997</v>
      </c>
      <c r="O25" s="52">
        <v>23.2</v>
      </c>
      <c r="P25" s="52">
        <v>161</v>
      </c>
      <c r="Q25" s="52"/>
    </row>
    <row r="26" spans="1:17">
      <c r="A26" s="52" t="s">
        <v>423</v>
      </c>
      <c r="B26" s="52" t="s">
        <v>462</v>
      </c>
      <c r="C26" s="52" t="s">
        <v>463</v>
      </c>
      <c r="D26" s="52">
        <v>450</v>
      </c>
      <c r="E26" s="52"/>
      <c r="F26" s="52"/>
      <c r="G26" s="52"/>
      <c r="H26" s="52" t="s">
        <v>426</v>
      </c>
      <c r="I26" s="53" t="s">
        <v>267</v>
      </c>
      <c r="J26" s="52" t="s">
        <v>427</v>
      </c>
      <c r="K26" s="52">
        <v>2</v>
      </c>
      <c r="L26" s="53" t="s">
        <v>267</v>
      </c>
      <c r="M26" s="52">
        <v>2</v>
      </c>
      <c r="N26" s="52">
        <v>38.799999999999997</v>
      </c>
      <c r="O26" s="52">
        <v>23.2</v>
      </c>
      <c r="P26" s="52">
        <v>161</v>
      </c>
      <c r="Q26" s="52"/>
    </row>
    <row r="27" spans="1:17">
      <c r="A27" s="52" t="s">
        <v>423</v>
      </c>
      <c r="B27" s="52" t="s">
        <v>464</v>
      </c>
      <c r="C27" s="52" t="s">
        <v>465</v>
      </c>
      <c r="D27" s="52">
        <v>420</v>
      </c>
      <c r="E27" s="52">
        <v>0.65</v>
      </c>
      <c r="F27" s="52">
        <v>3.6</v>
      </c>
      <c r="G27" s="52">
        <v>7.2</v>
      </c>
      <c r="H27" s="52" t="s">
        <v>426</v>
      </c>
      <c r="I27" s="53" t="s">
        <v>267</v>
      </c>
      <c r="J27" s="52" t="s">
        <v>427</v>
      </c>
      <c r="K27" s="52">
        <v>2</v>
      </c>
      <c r="L27" s="53" t="s">
        <v>267</v>
      </c>
      <c r="M27" s="52">
        <v>2</v>
      </c>
      <c r="N27" s="52">
        <v>38.799999999999997</v>
      </c>
      <c r="O27" s="52">
        <v>23.2</v>
      </c>
      <c r="P27" s="52">
        <v>161</v>
      </c>
      <c r="Q27" s="52"/>
    </row>
    <row r="28" spans="1:17">
      <c r="A28" s="52" t="s">
        <v>423</v>
      </c>
      <c r="B28" s="52" t="s">
        <v>466</v>
      </c>
      <c r="C28" s="52" t="s">
        <v>467</v>
      </c>
      <c r="D28" s="52">
        <v>450</v>
      </c>
      <c r="E28" s="52">
        <v>0.60799999999999998</v>
      </c>
      <c r="F28" s="52"/>
      <c r="G28" s="52">
        <v>7.9</v>
      </c>
      <c r="H28" s="52" t="s">
        <v>426</v>
      </c>
      <c r="I28" s="53" t="s">
        <v>267</v>
      </c>
      <c r="J28" s="52" t="s">
        <v>443</v>
      </c>
      <c r="K28" s="52">
        <v>2</v>
      </c>
      <c r="L28" s="53" t="s">
        <v>267</v>
      </c>
      <c r="M28" s="52">
        <v>2</v>
      </c>
      <c r="N28" s="52">
        <v>38.799999999999997</v>
      </c>
      <c r="O28" s="52">
        <v>23.2</v>
      </c>
      <c r="P28" s="52">
        <v>173</v>
      </c>
      <c r="Q28" s="52"/>
    </row>
    <row r="29" spans="1:17">
      <c r="A29" s="52" t="s">
        <v>423</v>
      </c>
      <c r="B29" s="52" t="s">
        <v>468</v>
      </c>
      <c r="C29" s="52" t="s">
        <v>469</v>
      </c>
      <c r="D29" s="52">
        <v>450</v>
      </c>
      <c r="E29" s="52">
        <v>0.60799999999999998</v>
      </c>
      <c r="F29" s="52"/>
      <c r="G29" s="52">
        <v>7.9</v>
      </c>
      <c r="H29" s="52" t="s">
        <v>426</v>
      </c>
      <c r="I29" s="53" t="s">
        <v>267</v>
      </c>
      <c r="J29" s="52" t="s">
        <v>443</v>
      </c>
      <c r="K29" s="52">
        <v>2</v>
      </c>
      <c r="L29" s="53" t="s">
        <v>267</v>
      </c>
      <c r="M29" s="52">
        <v>2</v>
      </c>
      <c r="N29" s="52">
        <v>38.799999999999997</v>
      </c>
      <c r="O29" s="52">
        <v>23.2</v>
      </c>
      <c r="P29" s="52">
        <v>173</v>
      </c>
      <c r="Q29" s="52"/>
    </row>
    <row r="30" spans="1:17">
      <c r="A30" s="52" t="s">
        <v>423</v>
      </c>
      <c r="B30" s="52" t="s">
        <v>470</v>
      </c>
      <c r="C30" s="52" t="s">
        <v>471</v>
      </c>
      <c r="D30" s="52">
        <v>450</v>
      </c>
      <c r="E30" s="52">
        <v>0.60799999999999998</v>
      </c>
      <c r="F30" s="52"/>
      <c r="G30" s="52">
        <v>7.9</v>
      </c>
      <c r="H30" s="52" t="s">
        <v>426</v>
      </c>
      <c r="I30" s="53" t="s">
        <v>267</v>
      </c>
      <c r="J30" s="52" t="s">
        <v>443</v>
      </c>
      <c r="K30" s="52">
        <v>2</v>
      </c>
      <c r="L30" s="53" t="s">
        <v>267</v>
      </c>
      <c r="M30" s="52">
        <v>2</v>
      </c>
      <c r="N30" s="52">
        <v>38.799999999999997</v>
      </c>
      <c r="O30" s="52">
        <v>23.2</v>
      </c>
      <c r="P30" s="52">
        <v>173</v>
      </c>
      <c r="Q30" s="52"/>
    </row>
    <row r="31" spans="1:17">
      <c r="A31" s="52" t="s">
        <v>423</v>
      </c>
      <c r="B31" s="52" t="s">
        <v>472</v>
      </c>
      <c r="C31" s="52" t="s">
        <v>473</v>
      </c>
      <c r="D31" s="52">
        <v>450</v>
      </c>
      <c r="E31" s="52">
        <v>0.60799999999999998</v>
      </c>
      <c r="F31" s="52"/>
      <c r="G31" s="52">
        <v>7.9</v>
      </c>
      <c r="H31" s="52" t="s">
        <v>426</v>
      </c>
      <c r="I31" s="53" t="s">
        <v>267</v>
      </c>
      <c r="J31" s="52" t="s">
        <v>443</v>
      </c>
      <c r="K31" s="52">
        <v>2</v>
      </c>
      <c r="L31" s="53" t="s">
        <v>267</v>
      </c>
      <c r="M31" s="52">
        <v>2</v>
      </c>
      <c r="N31" s="52">
        <v>38.799999999999997</v>
      </c>
      <c r="O31" s="52">
        <v>23.2</v>
      </c>
      <c r="P31" s="52">
        <v>173</v>
      </c>
      <c r="Q31" s="52"/>
    </row>
    <row r="32" spans="1:17">
      <c r="A32" s="52" t="s">
        <v>423</v>
      </c>
      <c r="B32" s="52" t="s">
        <v>474</v>
      </c>
      <c r="C32" s="52" t="s">
        <v>465</v>
      </c>
      <c r="D32" s="52">
        <v>450</v>
      </c>
      <c r="E32" s="52">
        <v>0.60799999999999998</v>
      </c>
      <c r="F32" s="52"/>
      <c r="G32" s="52">
        <v>7.9</v>
      </c>
      <c r="H32" s="52" t="s">
        <v>426</v>
      </c>
      <c r="I32" s="53" t="s">
        <v>267</v>
      </c>
      <c r="J32" s="52" t="s">
        <v>443</v>
      </c>
      <c r="K32" s="52">
        <v>2</v>
      </c>
      <c r="L32" s="53" t="s">
        <v>267</v>
      </c>
      <c r="M32" s="52">
        <v>2</v>
      </c>
      <c r="N32" s="52">
        <v>38.799999999999997</v>
      </c>
      <c r="O32" s="52">
        <v>23.2</v>
      </c>
      <c r="P32" s="52">
        <v>173</v>
      </c>
      <c r="Q32" s="52"/>
    </row>
    <row r="33" spans="1:17">
      <c r="A33" s="52" t="s">
        <v>423</v>
      </c>
      <c r="B33" s="52" t="s">
        <v>475</v>
      </c>
      <c r="C33" s="52"/>
      <c r="D33" s="52">
        <v>450</v>
      </c>
      <c r="E33" s="52">
        <v>0.60799999999999998</v>
      </c>
      <c r="F33" s="52"/>
      <c r="G33" s="52">
        <v>7.9</v>
      </c>
      <c r="H33" s="52" t="s">
        <v>426</v>
      </c>
      <c r="I33" s="53" t="s">
        <v>267</v>
      </c>
      <c r="J33" s="52" t="s">
        <v>443</v>
      </c>
      <c r="K33" s="52">
        <v>2</v>
      </c>
      <c r="L33" s="53" t="s">
        <v>267</v>
      </c>
      <c r="M33" s="52">
        <v>2</v>
      </c>
      <c r="N33" s="52">
        <v>38.799999999999997</v>
      </c>
      <c r="O33" s="52">
        <v>23.2</v>
      </c>
      <c r="P33" s="52">
        <v>173</v>
      </c>
      <c r="Q33" s="52" t="s">
        <v>412</v>
      </c>
    </row>
    <row r="34" spans="1:17">
      <c r="A34" s="52" t="s">
        <v>423</v>
      </c>
      <c r="B34" s="52" t="s">
        <v>476</v>
      </c>
      <c r="C34" s="52" t="s">
        <v>477</v>
      </c>
      <c r="D34" s="52">
        <v>420</v>
      </c>
      <c r="E34" s="52">
        <v>0.65</v>
      </c>
      <c r="F34" s="52">
        <v>3.6</v>
      </c>
      <c r="G34" s="52">
        <v>7.2</v>
      </c>
      <c r="H34" s="52" t="s">
        <v>426</v>
      </c>
      <c r="I34" s="53" t="s">
        <v>267</v>
      </c>
      <c r="J34" s="52" t="s">
        <v>427</v>
      </c>
      <c r="K34" s="52">
        <v>2</v>
      </c>
      <c r="L34" s="53" t="s">
        <v>267</v>
      </c>
      <c r="M34" s="52">
        <v>2</v>
      </c>
      <c r="N34" s="52"/>
      <c r="O34" s="52"/>
      <c r="P34" s="52"/>
      <c r="Q34" s="52"/>
    </row>
    <row r="35" spans="1:17">
      <c r="A35" s="52" t="s">
        <v>423</v>
      </c>
      <c r="B35" s="52" t="s">
        <v>478</v>
      </c>
      <c r="C35" s="52" t="s">
        <v>479</v>
      </c>
      <c r="D35" s="52">
        <v>420</v>
      </c>
      <c r="E35" s="52">
        <v>0.65</v>
      </c>
      <c r="F35" s="52">
        <v>3.6</v>
      </c>
      <c r="G35" s="52">
        <v>7.2</v>
      </c>
      <c r="H35" s="52" t="s">
        <v>426</v>
      </c>
      <c r="I35" s="53" t="s">
        <v>267</v>
      </c>
      <c r="J35" s="52" t="s">
        <v>427</v>
      </c>
      <c r="K35" s="52">
        <v>2</v>
      </c>
      <c r="L35" s="53" t="s">
        <v>267</v>
      </c>
      <c r="M35" s="52">
        <v>2</v>
      </c>
      <c r="N35" s="52"/>
      <c r="O35" s="52"/>
      <c r="P35" s="52"/>
      <c r="Q35" s="52"/>
    </row>
    <row r="36" spans="1:17">
      <c r="A36" s="52" t="s">
        <v>423</v>
      </c>
      <c r="B36" s="52" t="s">
        <v>480</v>
      </c>
      <c r="C36" s="52" t="s">
        <v>481</v>
      </c>
      <c r="D36" s="52"/>
      <c r="E36" s="52"/>
      <c r="F36" s="52"/>
      <c r="G36" s="52"/>
      <c r="H36" s="52" t="s">
        <v>426</v>
      </c>
      <c r="I36" s="53" t="s">
        <v>267</v>
      </c>
      <c r="J36" s="52" t="s">
        <v>427</v>
      </c>
      <c r="K36" s="52">
        <v>2</v>
      </c>
      <c r="L36" s="53" t="s">
        <v>267</v>
      </c>
      <c r="M36" s="52">
        <v>2</v>
      </c>
      <c r="N36" s="52"/>
      <c r="O36" s="52"/>
      <c r="P36" s="52"/>
      <c r="Q36" s="52" t="s">
        <v>412</v>
      </c>
    </row>
    <row r="37" spans="1:17">
      <c r="A37" s="52" t="s">
        <v>423</v>
      </c>
      <c r="B37" s="52" t="s">
        <v>482</v>
      </c>
      <c r="C37" s="52" t="s">
        <v>483</v>
      </c>
      <c r="D37" s="52">
        <v>500</v>
      </c>
      <c r="E37" s="52">
        <v>0.60599999999999998</v>
      </c>
      <c r="F37" s="52">
        <v>4.45</v>
      </c>
      <c r="G37" s="52">
        <v>8.4</v>
      </c>
      <c r="H37" s="52" t="s">
        <v>426</v>
      </c>
      <c r="I37" s="53" t="s">
        <v>267</v>
      </c>
      <c r="J37" s="52" t="s">
        <v>484</v>
      </c>
      <c r="K37" s="52">
        <v>2</v>
      </c>
      <c r="L37" s="53" t="s">
        <v>267</v>
      </c>
      <c r="M37" s="52">
        <v>2</v>
      </c>
      <c r="N37" s="52">
        <v>47.3</v>
      </c>
      <c r="O37" s="52">
        <v>25.13</v>
      </c>
      <c r="P37" s="52">
        <v>230</v>
      </c>
      <c r="Q37" s="52" t="s">
        <v>412</v>
      </c>
    </row>
    <row r="38" spans="1:17">
      <c r="A38" s="52" t="s">
        <v>423</v>
      </c>
      <c r="B38" s="52" t="s">
        <v>485</v>
      </c>
      <c r="C38" s="52" t="s">
        <v>486</v>
      </c>
      <c r="D38" s="52">
        <v>500</v>
      </c>
      <c r="E38" s="52">
        <v>0.60599999999999998</v>
      </c>
      <c r="F38" s="52">
        <v>4.45</v>
      </c>
      <c r="G38" s="52">
        <v>8.4</v>
      </c>
      <c r="H38" s="52" t="s">
        <v>426</v>
      </c>
      <c r="I38" s="53" t="s">
        <v>267</v>
      </c>
      <c r="J38" s="52" t="s">
        <v>484</v>
      </c>
      <c r="K38" s="52">
        <v>2</v>
      </c>
      <c r="L38" s="53" t="s">
        <v>267</v>
      </c>
      <c r="M38" s="52">
        <v>2</v>
      </c>
      <c r="N38" s="52">
        <v>47.3</v>
      </c>
      <c r="O38" s="52">
        <v>25.13</v>
      </c>
      <c r="P38" s="52">
        <v>230</v>
      </c>
      <c r="Q38" s="52"/>
    </row>
    <row r="39" spans="1:17">
      <c r="A39" s="52" t="s">
        <v>423</v>
      </c>
      <c r="B39" s="52" t="s">
        <v>487</v>
      </c>
      <c r="C39" s="52" t="s">
        <v>488</v>
      </c>
      <c r="D39" s="52">
        <v>650</v>
      </c>
      <c r="E39" s="52">
        <v>0.59199999999999997</v>
      </c>
      <c r="F39" s="52">
        <v>5.6</v>
      </c>
      <c r="G39" s="52">
        <v>8.4</v>
      </c>
      <c r="H39" s="52" t="s">
        <v>426</v>
      </c>
      <c r="I39" s="53" t="s">
        <v>267</v>
      </c>
      <c r="J39" s="52" t="s">
        <v>484</v>
      </c>
      <c r="K39" s="52">
        <v>2</v>
      </c>
      <c r="L39" s="53" t="s">
        <v>267</v>
      </c>
      <c r="M39" s="52">
        <v>2</v>
      </c>
      <c r="N39" s="52">
        <v>41</v>
      </c>
      <c r="O39" s="52">
        <v>25.13</v>
      </c>
      <c r="P39" s="52">
        <v>240</v>
      </c>
      <c r="Q39" s="52" t="s">
        <v>412</v>
      </c>
    </row>
    <row r="40" spans="1:17">
      <c r="A40" s="52" t="s">
        <v>423</v>
      </c>
      <c r="B40" s="52" t="s">
        <v>489</v>
      </c>
      <c r="C40" s="52"/>
      <c r="D40" s="52">
        <v>650</v>
      </c>
      <c r="E40" s="52">
        <v>0.59199999999999997</v>
      </c>
      <c r="F40" s="52">
        <v>5.6</v>
      </c>
      <c r="G40" s="52">
        <v>8.4</v>
      </c>
      <c r="H40" s="52" t="s">
        <v>426</v>
      </c>
      <c r="I40" s="53" t="s">
        <v>267</v>
      </c>
      <c r="J40" s="52" t="s">
        <v>484</v>
      </c>
      <c r="K40" s="52">
        <v>2</v>
      </c>
      <c r="L40" s="53" t="s">
        <v>267</v>
      </c>
      <c r="M40" s="52">
        <v>2</v>
      </c>
      <c r="N40" s="52"/>
      <c r="O40" s="52"/>
      <c r="P40" s="52"/>
      <c r="Q40" s="52"/>
    </row>
    <row r="41" spans="1:17">
      <c r="A41" s="52" t="s">
        <v>423</v>
      </c>
      <c r="B41" s="52" t="s">
        <v>490</v>
      </c>
      <c r="C41" s="52" t="s">
        <v>491</v>
      </c>
      <c r="D41" s="52">
        <v>650</v>
      </c>
      <c r="E41" s="52">
        <v>0.59199999999999997</v>
      </c>
      <c r="F41" s="52">
        <v>5.6</v>
      </c>
      <c r="G41" s="52">
        <v>8.6</v>
      </c>
      <c r="H41" s="52" t="s">
        <v>426</v>
      </c>
      <c r="I41" s="53" t="s">
        <v>267</v>
      </c>
      <c r="J41" s="52" t="s">
        <v>484</v>
      </c>
      <c r="K41" s="52">
        <v>2</v>
      </c>
      <c r="L41" s="53" t="s">
        <v>267</v>
      </c>
      <c r="M41" s="52">
        <v>2</v>
      </c>
      <c r="N41" s="52">
        <v>43.2</v>
      </c>
      <c r="O41" s="52">
        <v>25.5</v>
      </c>
      <c r="P41" s="52">
        <v>258</v>
      </c>
      <c r="Q41" s="52"/>
    </row>
    <row r="42" spans="1:17">
      <c r="A42" s="52" t="s">
        <v>423</v>
      </c>
      <c r="B42" s="52" t="s">
        <v>492</v>
      </c>
      <c r="C42" s="52" t="s">
        <v>493</v>
      </c>
      <c r="D42" s="52">
        <v>650</v>
      </c>
      <c r="E42" s="52">
        <v>0.59199999999999997</v>
      </c>
      <c r="F42" s="52">
        <v>5.6</v>
      </c>
      <c r="G42" s="52">
        <v>8.6</v>
      </c>
      <c r="H42" s="52" t="s">
        <v>426</v>
      </c>
      <c r="I42" s="53" t="s">
        <v>267</v>
      </c>
      <c r="J42" s="52" t="s">
        <v>484</v>
      </c>
      <c r="K42" s="52">
        <v>2</v>
      </c>
      <c r="L42" s="53" t="s">
        <v>267</v>
      </c>
      <c r="M42" s="52">
        <v>2</v>
      </c>
      <c r="N42" s="52">
        <v>43.2</v>
      </c>
      <c r="O42" s="52">
        <v>25.5</v>
      </c>
      <c r="P42" s="52">
        <v>258</v>
      </c>
      <c r="Q42" s="52"/>
    </row>
    <row r="43" spans="1:17">
      <c r="A43" s="52" t="s">
        <v>423</v>
      </c>
      <c r="B43" s="52" t="s">
        <v>494</v>
      </c>
      <c r="C43" s="52" t="s">
        <v>495</v>
      </c>
      <c r="D43" s="52"/>
      <c r="E43" s="52"/>
      <c r="F43" s="52"/>
      <c r="G43" s="52"/>
      <c r="H43" s="52"/>
      <c r="I43" s="52"/>
      <c r="J43" s="52"/>
      <c r="K43" s="52"/>
      <c r="L43" s="52"/>
      <c r="M43" s="52"/>
      <c r="N43" s="52"/>
      <c r="O43" s="52"/>
      <c r="P43" s="52"/>
      <c r="Q43" s="52"/>
    </row>
    <row r="44" spans="1:17">
      <c r="A44" s="52" t="s">
        <v>423</v>
      </c>
      <c r="B44" s="52" t="s">
        <v>496</v>
      </c>
      <c r="C44" s="52" t="s">
        <v>497</v>
      </c>
      <c r="D44" s="52">
        <v>650</v>
      </c>
      <c r="E44" s="52">
        <v>0.59199999999999997</v>
      </c>
      <c r="F44" s="52">
        <v>5.6</v>
      </c>
      <c r="G44" s="52">
        <v>8.6</v>
      </c>
      <c r="H44" s="52" t="s">
        <v>426</v>
      </c>
      <c r="I44" s="53" t="s">
        <v>267</v>
      </c>
      <c r="J44" s="52" t="s">
        <v>484</v>
      </c>
      <c r="K44" s="52">
        <v>2</v>
      </c>
      <c r="L44" s="53" t="s">
        <v>267</v>
      </c>
      <c r="M44" s="52">
        <v>2</v>
      </c>
      <c r="N44" s="52">
        <v>43.2</v>
      </c>
      <c r="O44" s="52">
        <v>25.5</v>
      </c>
      <c r="P44" s="52">
        <v>258</v>
      </c>
      <c r="Q44" s="52"/>
    </row>
    <row r="45" spans="1:17">
      <c r="A45" s="52" t="s">
        <v>423</v>
      </c>
      <c r="B45" s="52" t="s">
        <v>498</v>
      </c>
      <c r="C45" s="52" t="s">
        <v>499</v>
      </c>
      <c r="D45" s="52">
        <v>650</v>
      </c>
      <c r="E45" s="52">
        <v>0.59199999999999997</v>
      </c>
      <c r="F45" s="52">
        <v>5.6</v>
      </c>
      <c r="G45" s="52">
        <v>8.6</v>
      </c>
      <c r="H45" s="52" t="s">
        <v>426</v>
      </c>
      <c r="I45" s="53" t="s">
        <v>267</v>
      </c>
      <c r="J45" s="52" t="s">
        <v>484</v>
      </c>
      <c r="K45" s="52">
        <v>2</v>
      </c>
      <c r="L45" s="53" t="s">
        <v>267</v>
      </c>
      <c r="M45" s="52">
        <v>2</v>
      </c>
      <c r="N45" s="52">
        <v>43.2</v>
      </c>
      <c r="O45" s="52">
        <v>25.5</v>
      </c>
      <c r="P45" s="52">
        <v>258</v>
      </c>
      <c r="Q45" s="52"/>
    </row>
    <row r="46" spans="1:17">
      <c r="A46" s="52" t="s">
        <v>423</v>
      </c>
      <c r="B46" s="52" t="s">
        <v>500</v>
      </c>
      <c r="C46" s="52" t="s">
        <v>495</v>
      </c>
      <c r="D46" s="52"/>
      <c r="E46" s="52"/>
      <c r="F46" s="52"/>
      <c r="G46" s="52"/>
      <c r="H46" s="52"/>
      <c r="I46" s="52"/>
      <c r="J46" s="52"/>
      <c r="K46" s="52"/>
      <c r="L46" s="52"/>
      <c r="M46" s="52"/>
      <c r="N46" s="52"/>
      <c r="O46" s="52"/>
      <c r="P46" s="52"/>
      <c r="Q46" s="52"/>
    </row>
    <row r="47" spans="1:17">
      <c r="A47" s="52" t="s">
        <v>423</v>
      </c>
      <c r="B47" s="52" t="s">
        <v>501</v>
      </c>
      <c r="C47" s="52" t="s">
        <v>495</v>
      </c>
      <c r="D47" s="52"/>
      <c r="E47" s="52"/>
      <c r="F47" s="52"/>
      <c r="G47" s="52"/>
      <c r="H47" s="52"/>
      <c r="I47" s="52"/>
      <c r="J47" s="52"/>
      <c r="K47" s="52"/>
      <c r="L47" s="52"/>
      <c r="M47" s="52"/>
      <c r="N47" s="52"/>
      <c r="O47" s="52"/>
      <c r="P47" s="52"/>
      <c r="Q47" s="52"/>
    </row>
    <row r="48" spans="1:17">
      <c r="A48" s="52" t="s">
        <v>423</v>
      </c>
      <c r="B48" s="52" t="s">
        <v>502</v>
      </c>
      <c r="C48" s="52" t="s">
        <v>495</v>
      </c>
      <c r="D48" s="52"/>
      <c r="E48" s="52"/>
      <c r="F48" s="52"/>
      <c r="G48" s="52"/>
      <c r="H48" s="52"/>
      <c r="I48" s="52"/>
      <c r="J48" s="52"/>
      <c r="K48" s="52"/>
      <c r="L48" s="52"/>
      <c r="M48" s="52"/>
      <c r="N48" s="52"/>
      <c r="O48" s="52"/>
      <c r="P48" s="52"/>
      <c r="Q48" s="52"/>
    </row>
    <row r="49" spans="1:17">
      <c r="A49" s="52" t="s">
        <v>423</v>
      </c>
      <c r="B49" s="52" t="s">
        <v>503</v>
      </c>
      <c r="C49" s="52" t="s">
        <v>495</v>
      </c>
      <c r="D49" s="52"/>
      <c r="E49" s="52"/>
      <c r="F49" s="52"/>
      <c r="G49" s="52"/>
      <c r="H49" s="52"/>
      <c r="I49" s="52"/>
      <c r="J49" s="52"/>
      <c r="K49" s="52"/>
      <c r="L49" s="52"/>
      <c r="M49" s="52"/>
      <c r="N49" s="52"/>
      <c r="O49" s="52"/>
      <c r="P49" s="52"/>
      <c r="Q49" s="52"/>
    </row>
    <row r="50" spans="1:17">
      <c r="A50" s="52" t="s">
        <v>423</v>
      </c>
      <c r="B50" s="52" t="s">
        <v>504</v>
      </c>
      <c r="C50" s="52" t="s">
        <v>495</v>
      </c>
      <c r="D50" s="52"/>
      <c r="E50" s="52"/>
      <c r="F50" s="52"/>
      <c r="G50" s="52"/>
      <c r="H50" s="52"/>
      <c r="I50" s="52"/>
      <c r="J50" s="52"/>
      <c r="K50" s="52"/>
      <c r="L50" s="52"/>
      <c r="M50" s="52"/>
      <c r="N50" s="52"/>
      <c r="O50" s="52"/>
      <c r="P50" s="52"/>
      <c r="Q50" s="52"/>
    </row>
    <row r="51" spans="1:17">
      <c r="A51" s="52" t="s">
        <v>423</v>
      </c>
      <c r="B51" s="52" t="s">
        <v>505</v>
      </c>
      <c r="C51" s="52" t="s">
        <v>506</v>
      </c>
      <c r="D51" s="52">
        <v>650</v>
      </c>
      <c r="E51" s="52">
        <v>0.59199999999999997</v>
      </c>
      <c r="F51" s="52">
        <v>5.6</v>
      </c>
      <c r="G51" s="52">
        <v>8.6</v>
      </c>
      <c r="H51" s="52" t="s">
        <v>426</v>
      </c>
      <c r="I51" s="53" t="s">
        <v>267</v>
      </c>
      <c r="J51" s="52" t="s">
        <v>484</v>
      </c>
      <c r="K51" s="52">
        <v>2</v>
      </c>
      <c r="L51" s="53" t="s">
        <v>267</v>
      </c>
      <c r="M51" s="52">
        <v>2</v>
      </c>
      <c r="N51" s="52">
        <v>43.2</v>
      </c>
      <c r="O51" s="52">
        <v>25.5</v>
      </c>
      <c r="P51" s="52">
        <v>258</v>
      </c>
      <c r="Q51" s="52"/>
    </row>
    <row r="52" spans="1:17">
      <c r="A52" s="52" t="s">
        <v>423</v>
      </c>
      <c r="B52" s="52" t="s">
        <v>507</v>
      </c>
      <c r="C52" s="52" t="s">
        <v>495</v>
      </c>
      <c r="D52" s="52"/>
      <c r="E52" s="52"/>
      <c r="F52" s="52"/>
      <c r="G52" s="52"/>
      <c r="H52" s="52"/>
      <c r="I52" s="52"/>
      <c r="J52" s="52"/>
      <c r="K52" s="52"/>
      <c r="L52" s="52"/>
      <c r="M52" s="52"/>
      <c r="N52" s="52"/>
      <c r="O52" s="52"/>
      <c r="P52" s="52"/>
      <c r="Q52" s="52"/>
    </row>
    <row r="53" spans="1:17">
      <c r="A53" s="52" t="s">
        <v>423</v>
      </c>
      <c r="B53" s="52" t="s">
        <v>508</v>
      </c>
      <c r="C53" s="52" t="s">
        <v>509</v>
      </c>
      <c r="D53" s="52">
        <v>715</v>
      </c>
      <c r="E53" s="52">
        <v>0.56999999999999995</v>
      </c>
      <c r="F53" s="52"/>
      <c r="G53" s="52">
        <v>9.1999999999999993</v>
      </c>
      <c r="H53" s="52" t="s">
        <v>426</v>
      </c>
      <c r="I53" s="53" t="s">
        <v>267</v>
      </c>
      <c r="J53" s="52" t="s">
        <v>484</v>
      </c>
      <c r="K53" s="52">
        <v>2</v>
      </c>
      <c r="L53" s="53" t="s">
        <v>267</v>
      </c>
      <c r="M53" s="52">
        <v>2</v>
      </c>
      <c r="N53" s="52">
        <v>41</v>
      </c>
      <c r="O53" s="52">
        <v>25.1</v>
      </c>
      <c r="P53" s="52">
        <v>280</v>
      </c>
      <c r="Q53" s="52"/>
    </row>
    <row r="54" spans="1:17">
      <c r="A54" s="52" t="s">
        <v>510</v>
      </c>
      <c r="B54" s="52" t="s">
        <v>511</v>
      </c>
      <c r="C54" s="52" t="s">
        <v>512</v>
      </c>
      <c r="D54" s="52">
        <v>650</v>
      </c>
      <c r="E54" s="52">
        <v>0.57999999999999996</v>
      </c>
      <c r="F54" s="52">
        <v>5.6</v>
      </c>
      <c r="G54" s="52">
        <v>9.1999999999999993</v>
      </c>
      <c r="H54" s="52" t="s">
        <v>426</v>
      </c>
      <c r="I54" s="53" t="s">
        <v>267</v>
      </c>
      <c r="J54" s="52" t="s">
        <v>484</v>
      </c>
      <c r="K54" s="52">
        <v>2</v>
      </c>
      <c r="L54" s="53" t="s">
        <v>267</v>
      </c>
      <c r="M54" s="52">
        <v>2</v>
      </c>
      <c r="N54" s="52">
        <v>41</v>
      </c>
      <c r="O54" s="52">
        <v>25.1</v>
      </c>
      <c r="P54" s="52">
        <v>274</v>
      </c>
      <c r="Q54" s="52"/>
    </row>
    <row r="55" spans="1:17">
      <c r="A55" s="52" t="s">
        <v>510</v>
      </c>
      <c r="B55" s="52" t="s">
        <v>513</v>
      </c>
      <c r="C55" s="52" t="s">
        <v>514</v>
      </c>
      <c r="D55" s="52">
        <v>650</v>
      </c>
      <c r="E55" s="52">
        <v>0.57999999999999996</v>
      </c>
      <c r="F55" s="52">
        <v>5.6</v>
      </c>
      <c r="G55" s="52">
        <v>9.1999999999999993</v>
      </c>
      <c r="H55" s="52" t="s">
        <v>426</v>
      </c>
      <c r="I55" s="53" t="s">
        <v>267</v>
      </c>
      <c r="J55" s="52" t="s">
        <v>484</v>
      </c>
      <c r="K55" s="52">
        <v>2</v>
      </c>
      <c r="L55" s="53" t="s">
        <v>267</v>
      </c>
      <c r="M55" s="52">
        <v>2</v>
      </c>
      <c r="N55" s="52">
        <v>41</v>
      </c>
      <c r="O55" s="52">
        <v>25.1</v>
      </c>
      <c r="P55" s="52">
        <v>274</v>
      </c>
      <c r="Q55" s="52"/>
    </row>
    <row r="56" spans="1:17">
      <c r="A56" s="52" t="s">
        <v>423</v>
      </c>
      <c r="B56" s="52" t="s">
        <v>515</v>
      </c>
      <c r="C56" s="52" t="s">
        <v>516</v>
      </c>
      <c r="D56" s="52">
        <v>3750</v>
      </c>
      <c r="E56" s="52"/>
      <c r="F56" s="52"/>
      <c r="G56" s="52"/>
      <c r="H56" s="52">
        <v>1</v>
      </c>
      <c r="I56" s="53" t="s">
        <v>267</v>
      </c>
      <c r="J56" s="52">
        <v>14</v>
      </c>
      <c r="K56" s="52">
        <v>4</v>
      </c>
      <c r="L56" s="53" t="s">
        <v>267</v>
      </c>
      <c r="M56" s="53" t="s">
        <v>267</v>
      </c>
      <c r="N56" s="52"/>
      <c r="O56" s="52"/>
      <c r="P56" s="52"/>
      <c r="Q56" s="52"/>
    </row>
    <row r="57" spans="1:17">
      <c r="A57" s="52" t="s">
        <v>423</v>
      </c>
      <c r="B57" s="52" t="s">
        <v>517</v>
      </c>
      <c r="C57" s="52" t="s">
        <v>516</v>
      </c>
      <c r="D57" s="52">
        <v>3750</v>
      </c>
      <c r="E57" s="52"/>
      <c r="F57" s="52"/>
      <c r="G57" s="52"/>
      <c r="H57" s="52">
        <v>1</v>
      </c>
      <c r="I57" s="53" t="s">
        <v>267</v>
      </c>
      <c r="J57" s="52">
        <v>14</v>
      </c>
      <c r="K57" s="52">
        <v>4</v>
      </c>
      <c r="L57" s="53" t="s">
        <v>267</v>
      </c>
      <c r="M57" s="53" t="s">
        <v>267</v>
      </c>
      <c r="N57" s="52"/>
      <c r="O57" s="52"/>
      <c r="P57" s="52"/>
      <c r="Q57" s="52"/>
    </row>
    <row r="58" spans="1:17">
      <c r="A58" s="52" t="s">
        <v>423</v>
      </c>
      <c r="B58" s="52" t="s">
        <v>518</v>
      </c>
      <c r="C58" s="52" t="s">
        <v>519</v>
      </c>
      <c r="D58" s="52">
        <v>3460</v>
      </c>
      <c r="E58" s="52"/>
      <c r="F58" s="52"/>
      <c r="G58" s="52"/>
      <c r="H58" s="52">
        <v>1</v>
      </c>
      <c r="I58" s="53" t="s">
        <v>267</v>
      </c>
      <c r="J58" s="52">
        <v>14</v>
      </c>
      <c r="K58" s="52">
        <v>4</v>
      </c>
      <c r="L58" s="53" t="s">
        <v>267</v>
      </c>
      <c r="M58" s="53" t="s">
        <v>267</v>
      </c>
      <c r="N58" s="52"/>
      <c r="O58" s="52"/>
      <c r="P58" s="52"/>
      <c r="Q58" s="52"/>
    </row>
    <row r="59" spans="1:17">
      <c r="A59" s="52" t="s">
        <v>423</v>
      </c>
      <c r="B59" s="52" t="s">
        <v>520</v>
      </c>
      <c r="C59" s="52" t="s">
        <v>519</v>
      </c>
      <c r="D59" s="52"/>
      <c r="E59" s="52"/>
      <c r="F59" s="52"/>
      <c r="G59" s="52"/>
      <c r="H59" s="52">
        <v>1</v>
      </c>
      <c r="I59" s="53" t="s">
        <v>267</v>
      </c>
      <c r="J59" s="52">
        <v>14</v>
      </c>
      <c r="K59" s="52">
        <v>4</v>
      </c>
      <c r="L59" s="53" t="s">
        <v>267</v>
      </c>
      <c r="M59" s="53" t="s">
        <v>267</v>
      </c>
      <c r="N59" s="52"/>
      <c r="O59" s="52"/>
      <c r="P59" s="52"/>
      <c r="Q59" s="52"/>
    </row>
    <row r="60" spans="1:17">
      <c r="A60" s="52" t="s">
        <v>423</v>
      </c>
      <c r="B60" s="52" t="s">
        <v>521</v>
      </c>
      <c r="C60" s="52" t="s">
        <v>516</v>
      </c>
      <c r="D60" s="52">
        <v>4050</v>
      </c>
      <c r="E60" s="52"/>
      <c r="F60" s="52"/>
      <c r="G60" s="52"/>
      <c r="H60" s="52">
        <v>1</v>
      </c>
      <c r="I60" s="53" t="s">
        <v>267</v>
      </c>
      <c r="J60" s="52">
        <v>14</v>
      </c>
      <c r="K60" s="52">
        <v>4</v>
      </c>
      <c r="L60" s="53" t="s">
        <v>267</v>
      </c>
      <c r="M60" s="53" t="s">
        <v>267</v>
      </c>
      <c r="N60" s="52"/>
      <c r="O60" s="52"/>
      <c r="P60" s="52"/>
      <c r="Q60" s="52"/>
    </row>
    <row r="61" spans="1:17">
      <c r="A61" s="52" t="s">
        <v>423</v>
      </c>
      <c r="B61" s="52" t="s">
        <v>522</v>
      </c>
      <c r="C61" s="52" t="s">
        <v>523</v>
      </c>
      <c r="D61" s="52">
        <v>3755</v>
      </c>
      <c r="E61" s="52"/>
      <c r="F61" s="52"/>
      <c r="G61" s="52"/>
      <c r="H61" s="52">
        <v>1</v>
      </c>
      <c r="I61" s="53" t="s">
        <v>267</v>
      </c>
      <c r="J61" s="52">
        <v>14</v>
      </c>
      <c r="K61" s="52">
        <v>4</v>
      </c>
      <c r="L61" s="53" t="s">
        <v>267</v>
      </c>
      <c r="M61" s="53" t="s">
        <v>267</v>
      </c>
      <c r="N61" s="52">
        <v>146</v>
      </c>
      <c r="O61" s="52">
        <v>44.6</v>
      </c>
      <c r="P61" s="52"/>
      <c r="Q61" s="52"/>
    </row>
    <row r="62" spans="1:17">
      <c r="A62" s="52" t="s">
        <v>423</v>
      </c>
      <c r="B62" s="52" t="s">
        <v>524</v>
      </c>
      <c r="C62" s="52" t="s">
        <v>525</v>
      </c>
      <c r="D62" s="52">
        <v>4590</v>
      </c>
      <c r="E62" s="52">
        <v>0.52</v>
      </c>
      <c r="F62" s="52">
        <v>33</v>
      </c>
      <c r="G62" s="52">
        <v>9.6</v>
      </c>
      <c r="H62" s="52">
        <v>1</v>
      </c>
      <c r="I62" s="53" t="s">
        <v>267</v>
      </c>
      <c r="J62" s="52">
        <v>14</v>
      </c>
      <c r="K62" s="52">
        <v>4</v>
      </c>
      <c r="L62" s="53" t="s">
        <v>267</v>
      </c>
      <c r="M62" s="53" t="s">
        <v>267</v>
      </c>
      <c r="N62" s="52">
        <v>146</v>
      </c>
      <c r="O62" s="52">
        <v>44.6</v>
      </c>
      <c r="P62" s="52">
        <v>1834</v>
      </c>
      <c r="Q62" s="52" t="s">
        <v>412</v>
      </c>
    </row>
    <row r="63" spans="1:17">
      <c r="A63" s="52" t="s">
        <v>423</v>
      </c>
      <c r="B63" s="52" t="s">
        <v>526</v>
      </c>
      <c r="C63" s="52" t="s">
        <v>527</v>
      </c>
      <c r="D63" s="52">
        <v>4368</v>
      </c>
      <c r="E63" s="52">
        <v>0.52</v>
      </c>
      <c r="F63" s="52">
        <v>33</v>
      </c>
      <c r="G63" s="52">
        <v>9.6</v>
      </c>
      <c r="H63" s="52">
        <v>1</v>
      </c>
      <c r="I63" s="53" t="s">
        <v>267</v>
      </c>
      <c r="J63" s="52">
        <v>14</v>
      </c>
      <c r="K63" s="52">
        <v>4</v>
      </c>
      <c r="L63" s="53" t="s">
        <v>267</v>
      </c>
      <c r="M63" s="53" t="s">
        <v>267</v>
      </c>
      <c r="N63" s="52">
        <v>146</v>
      </c>
      <c r="O63" s="52">
        <v>44.6</v>
      </c>
      <c r="P63" s="52"/>
      <c r="Q63" s="52"/>
    </row>
    <row r="64" spans="1:17">
      <c r="A64" s="52" t="s">
        <v>423</v>
      </c>
      <c r="B64" s="52" t="s">
        <v>528</v>
      </c>
      <c r="C64" s="52" t="s">
        <v>529</v>
      </c>
      <c r="D64" s="52">
        <v>4368</v>
      </c>
      <c r="E64" s="52">
        <v>0.52</v>
      </c>
      <c r="F64" s="52">
        <v>33</v>
      </c>
      <c r="G64" s="52">
        <v>9.6</v>
      </c>
      <c r="H64" s="52">
        <v>1</v>
      </c>
      <c r="I64" s="53" t="s">
        <v>267</v>
      </c>
      <c r="J64" s="52">
        <v>14</v>
      </c>
      <c r="K64" s="52">
        <v>4</v>
      </c>
      <c r="L64" s="53" t="s">
        <v>267</v>
      </c>
      <c r="M64" s="53" t="s">
        <v>267</v>
      </c>
      <c r="N64" s="52">
        <v>146</v>
      </c>
      <c r="O64" s="52">
        <v>44.6</v>
      </c>
      <c r="P64" s="52"/>
      <c r="Q64" s="52"/>
    </row>
    <row r="65" spans="1:17">
      <c r="A65" s="52" t="s">
        <v>510</v>
      </c>
      <c r="B65" s="52" t="s">
        <v>530</v>
      </c>
      <c r="C65" s="52" t="s">
        <v>531</v>
      </c>
      <c r="D65" s="52">
        <v>4152</v>
      </c>
      <c r="E65" s="52">
        <v>0.46</v>
      </c>
      <c r="F65" s="52"/>
      <c r="G65" s="52">
        <v>17</v>
      </c>
      <c r="H65" s="52" t="s">
        <v>426</v>
      </c>
      <c r="I65" s="53" t="s">
        <v>267</v>
      </c>
      <c r="J65" s="52">
        <v>14</v>
      </c>
      <c r="K65" s="52">
        <v>2</v>
      </c>
      <c r="L65" s="53" t="s">
        <v>267</v>
      </c>
      <c r="M65" s="52">
        <v>2</v>
      </c>
      <c r="N65" s="52">
        <v>118</v>
      </c>
      <c r="O65" s="52">
        <v>28.7</v>
      </c>
      <c r="P65" s="52">
        <v>1641</v>
      </c>
      <c r="Q65" s="52"/>
    </row>
    <row r="66" spans="1:17">
      <c r="A66" s="52" t="s">
        <v>510</v>
      </c>
      <c r="B66" s="52" t="s">
        <v>532</v>
      </c>
      <c r="C66" s="52" t="s">
        <v>533</v>
      </c>
      <c r="D66" s="52"/>
      <c r="E66" s="52"/>
      <c r="F66" s="52"/>
      <c r="G66" s="52"/>
      <c r="H66" s="52" t="s">
        <v>426</v>
      </c>
      <c r="I66" s="53" t="s">
        <v>267</v>
      </c>
      <c r="J66" s="52">
        <v>14</v>
      </c>
      <c r="K66" s="52">
        <v>2</v>
      </c>
      <c r="L66" s="53" t="s">
        <v>267</v>
      </c>
      <c r="M66" s="52">
        <v>2</v>
      </c>
      <c r="N66" s="52"/>
      <c r="O66" s="52"/>
      <c r="P66" s="52"/>
      <c r="Q66" s="52"/>
    </row>
    <row r="67" spans="1:17">
      <c r="A67" s="52" t="s">
        <v>534</v>
      </c>
      <c r="B67" s="52" t="s">
        <v>535</v>
      </c>
      <c r="C67" s="52" t="s">
        <v>536</v>
      </c>
      <c r="D67" s="52">
        <v>4200</v>
      </c>
      <c r="E67" s="52">
        <v>0.52</v>
      </c>
      <c r="F67" s="52"/>
      <c r="G67" s="52">
        <v>8.1999999999999993</v>
      </c>
      <c r="H67" s="52">
        <v>2</v>
      </c>
      <c r="I67" s="53" t="s">
        <v>267</v>
      </c>
      <c r="J67" s="52" t="s">
        <v>537</v>
      </c>
      <c r="K67" s="52">
        <v>2</v>
      </c>
      <c r="L67" s="53" t="s">
        <v>267</v>
      </c>
      <c r="M67" s="52">
        <v>2</v>
      </c>
      <c r="N67" s="52"/>
      <c r="O67" s="52"/>
      <c r="P67" s="52"/>
      <c r="Q67" s="52" t="s">
        <v>412</v>
      </c>
    </row>
    <row r="68" spans="1:17">
      <c r="A68" s="52" t="s">
        <v>534</v>
      </c>
      <c r="B68" s="52" t="s">
        <v>538</v>
      </c>
      <c r="C68" s="52" t="s">
        <v>539</v>
      </c>
      <c r="D68" s="52">
        <v>2250</v>
      </c>
      <c r="E68" s="52">
        <v>0.63</v>
      </c>
      <c r="F68" s="52"/>
      <c r="G68" s="52">
        <v>6</v>
      </c>
      <c r="H68" s="52" t="s">
        <v>426</v>
      </c>
      <c r="I68" s="53" t="s">
        <v>267</v>
      </c>
      <c r="J68" s="52" t="s">
        <v>537</v>
      </c>
      <c r="K68" s="52">
        <v>2</v>
      </c>
      <c r="L68" s="53" t="s">
        <v>267</v>
      </c>
      <c r="M68" s="52">
        <v>2</v>
      </c>
      <c r="N68" s="52">
        <v>44</v>
      </c>
      <c r="O68" s="52">
        <v>24</v>
      </c>
      <c r="P68" s="52">
        <v>605</v>
      </c>
      <c r="Q68" s="52"/>
    </row>
    <row r="69" spans="1:17">
      <c r="A69" s="52" t="s">
        <v>534</v>
      </c>
      <c r="B69" s="52" t="s">
        <v>540</v>
      </c>
      <c r="C69" s="52"/>
      <c r="D69" s="52">
        <v>4600</v>
      </c>
      <c r="E69" s="52">
        <v>0.52</v>
      </c>
      <c r="F69" s="52">
        <v>27</v>
      </c>
      <c r="G69" s="52">
        <v>8.5</v>
      </c>
      <c r="H69" s="52" t="s">
        <v>426</v>
      </c>
      <c r="I69" s="53" t="s">
        <v>267</v>
      </c>
      <c r="J69" s="52" t="s">
        <v>537</v>
      </c>
      <c r="K69" s="52">
        <v>2</v>
      </c>
      <c r="L69" s="53" t="s">
        <v>267</v>
      </c>
      <c r="M69" s="52">
        <v>2</v>
      </c>
      <c r="N69" s="52"/>
      <c r="O69" s="52"/>
      <c r="P69" s="52"/>
      <c r="Q69" s="52"/>
    </row>
    <row r="70" spans="1:17">
      <c r="A70" s="52" t="s">
        <v>534</v>
      </c>
      <c r="B70" s="52" t="s">
        <v>541</v>
      </c>
      <c r="C70" s="52"/>
      <c r="D70" s="52">
        <v>3750</v>
      </c>
      <c r="E70" s="52">
        <v>0.55000000000000004</v>
      </c>
      <c r="F70" s="52">
        <v>25</v>
      </c>
      <c r="G70" s="52">
        <v>8</v>
      </c>
      <c r="H70" s="52" t="s">
        <v>426</v>
      </c>
      <c r="I70" s="53" t="s">
        <v>267</v>
      </c>
      <c r="J70" s="52" t="s">
        <v>537</v>
      </c>
      <c r="K70" s="52">
        <v>2</v>
      </c>
      <c r="L70" s="53" t="s">
        <v>267</v>
      </c>
      <c r="M70" s="52">
        <v>2</v>
      </c>
      <c r="N70" s="52"/>
      <c r="O70" s="52"/>
      <c r="P70" s="52"/>
      <c r="Q70" s="52" t="s">
        <v>412</v>
      </c>
    </row>
    <row r="71" spans="1:17">
      <c r="A71" s="52" t="s">
        <v>534</v>
      </c>
      <c r="B71" s="52" t="s">
        <v>542</v>
      </c>
      <c r="C71" s="52"/>
      <c r="D71" s="52">
        <v>4526</v>
      </c>
      <c r="E71" s="52">
        <v>0.52</v>
      </c>
      <c r="F71" s="52">
        <v>27</v>
      </c>
      <c r="G71" s="52">
        <v>8</v>
      </c>
      <c r="H71" s="52" t="s">
        <v>426</v>
      </c>
      <c r="I71" s="53" t="s">
        <v>267</v>
      </c>
      <c r="J71" s="52" t="s">
        <v>537</v>
      </c>
      <c r="K71" s="52">
        <v>2</v>
      </c>
      <c r="L71" s="53" t="s">
        <v>267</v>
      </c>
      <c r="M71" s="52">
        <v>2</v>
      </c>
      <c r="N71" s="52"/>
      <c r="O71" s="52"/>
      <c r="P71" s="52"/>
      <c r="Q71" s="52"/>
    </row>
    <row r="72" spans="1:17">
      <c r="A72" s="52" t="s">
        <v>534</v>
      </c>
      <c r="B72" s="52" t="s">
        <v>543</v>
      </c>
      <c r="C72" s="52"/>
      <c r="D72" s="52">
        <v>5000</v>
      </c>
      <c r="E72" s="52">
        <v>0.41</v>
      </c>
      <c r="F72" s="52">
        <v>26</v>
      </c>
      <c r="G72" s="52"/>
      <c r="H72" s="52" t="s">
        <v>544</v>
      </c>
      <c r="I72" s="53" t="s">
        <v>267</v>
      </c>
      <c r="J72" s="52">
        <v>8</v>
      </c>
      <c r="K72" s="52">
        <v>2</v>
      </c>
      <c r="L72" s="53" t="s">
        <v>267</v>
      </c>
      <c r="M72" s="52">
        <v>2</v>
      </c>
      <c r="N72" s="52"/>
      <c r="O72" s="52"/>
      <c r="P72" s="52"/>
      <c r="Q72" s="52"/>
    </row>
    <row r="73" spans="1:17">
      <c r="A73" s="52" t="s">
        <v>534</v>
      </c>
      <c r="B73" s="52" t="s">
        <v>545</v>
      </c>
      <c r="C73" s="52" t="s">
        <v>546</v>
      </c>
      <c r="D73" s="52">
        <v>615</v>
      </c>
      <c r="E73" s="52">
        <v>0.54400000000000004</v>
      </c>
      <c r="F73" s="52"/>
      <c r="G73" s="52">
        <v>8.5</v>
      </c>
      <c r="H73" s="52" t="s">
        <v>426</v>
      </c>
      <c r="I73" s="53" t="s">
        <v>267</v>
      </c>
      <c r="J73" s="52" t="s">
        <v>547</v>
      </c>
      <c r="K73" s="52">
        <v>1</v>
      </c>
      <c r="L73" s="53" t="s">
        <v>267</v>
      </c>
      <c r="M73" s="52">
        <v>1</v>
      </c>
      <c r="N73" s="52">
        <v>37.369999999999997</v>
      </c>
      <c r="O73" s="52">
        <v>21</v>
      </c>
      <c r="P73" s="52">
        <v>325</v>
      </c>
      <c r="Q73" s="52"/>
    </row>
    <row r="74" spans="1:17">
      <c r="A74" s="52" t="s">
        <v>534</v>
      </c>
      <c r="B74" s="52" t="s">
        <v>548</v>
      </c>
      <c r="C74" s="52" t="s">
        <v>549</v>
      </c>
      <c r="D74" s="52">
        <v>700</v>
      </c>
      <c r="E74" s="52">
        <v>0.54400000000000004</v>
      </c>
      <c r="F74" s="52"/>
      <c r="G74" s="52">
        <v>8.6</v>
      </c>
      <c r="H74" s="52" t="s">
        <v>426</v>
      </c>
      <c r="I74" s="53" t="s">
        <v>267</v>
      </c>
      <c r="J74" s="52" t="s">
        <v>547</v>
      </c>
      <c r="K74" s="52">
        <v>1</v>
      </c>
      <c r="L74" s="53" t="s">
        <v>267</v>
      </c>
      <c r="M74" s="52">
        <v>1</v>
      </c>
      <c r="N74" s="52">
        <v>37.369999999999997</v>
      </c>
      <c r="O74" s="52">
        <v>21</v>
      </c>
      <c r="P74" s="52">
        <v>335</v>
      </c>
      <c r="Q74" s="52"/>
    </row>
    <row r="75" spans="1:17">
      <c r="A75" s="52" t="s">
        <v>534</v>
      </c>
      <c r="B75" s="52" t="s">
        <v>550</v>
      </c>
      <c r="C75" s="52" t="s">
        <v>551</v>
      </c>
      <c r="D75" s="52">
        <v>615</v>
      </c>
      <c r="E75" s="52">
        <v>0.57099999999999995</v>
      </c>
      <c r="F75" s="52">
        <v>5.0999999999999996</v>
      </c>
      <c r="G75" s="52">
        <v>8.5</v>
      </c>
      <c r="H75" s="52" t="s">
        <v>426</v>
      </c>
      <c r="I75" s="53" t="s">
        <v>267</v>
      </c>
      <c r="J75" s="52" t="s">
        <v>547</v>
      </c>
      <c r="K75" s="52">
        <v>1</v>
      </c>
      <c r="L75" s="53" t="s">
        <v>267</v>
      </c>
      <c r="M75" s="52">
        <v>1</v>
      </c>
      <c r="N75" s="52">
        <v>30.9</v>
      </c>
      <c r="O75" s="52">
        <v>22.4</v>
      </c>
      <c r="P75" s="52">
        <v>253</v>
      </c>
      <c r="Q75" s="52"/>
    </row>
    <row r="76" spans="1:17">
      <c r="A76" s="52" t="s">
        <v>534</v>
      </c>
      <c r="B76" s="52" t="s">
        <v>552</v>
      </c>
      <c r="C76" s="52" t="s">
        <v>551</v>
      </c>
      <c r="D76" s="52">
        <v>615</v>
      </c>
      <c r="E76" s="52">
        <v>0.58199999999999996</v>
      </c>
      <c r="F76" s="52"/>
      <c r="G76" s="52">
        <v>8.4</v>
      </c>
      <c r="H76" s="52" t="s">
        <v>426</v>
      </c>
      <c r="I76" s="53" t="s">
        <v>267</v>
      </c>
      <c r="J76" s="52" t="s">
        <v>547</v>
      </c>
      <c r="K76" s="52">
        <v>1</v>
      </c>
      <c r="L76" s="53" t="s">
        <v>267</v>
      </c>
      <c r="M76" s="52">
        <v>1</v>
      </c>
      <c r="N76" s="52">
        <v>31.5</v>
      </c>
      <c r="O76" s="52">
        <v>22.4</v>
      </c>
      <c r="P76" s="52">
        <v>265</v>
      </c>
      <c r="Q76" s="52"/>
    </row>
    <row r="77" spans="1:17">
      <c r="A77" s="52" t="s">
        <v>534</v>
      </c>
      <c r="B77" s="52" t="s">
        <v>553</v>
      </c>
      <c r="C77" s="52" t="s">
        <v>551</v>
      </c>
      <c r="D77" s="52">
        <v>650</v>
      </c>
      <c r="E77" s="52"/>
      <c r="F77" s="52"/>
      <c r="G77" s="52"/>
      <c r="H77" s="52" t="s">
        <v>426</v>
      </c>
      <c r="I77" s="53" t="s">
        <v>267</v>
      </c>
      <c r="J77" s="52" t="s">
        <v>547</v>
      </c>
      <c r="K77" s="52">
        <v>1</v>
      </c>
      <c r="L77" s="53" t="s">
        <v>267</v>
      </c>
      <c r="M77" s="52">
        <v>1</v>
      </c>
      <c r="N77" s="52">
        <v>31.5</v>
      </c>
      <c r="O77" s="52">
        <v>22.4</v>
      </c>
      <c r="P77" s="52"/>
      <c r="Q77" s="52"/>
    </row>
    <row r="78" spans="1:17">
      <c r="A78" s="52" t="s">
        <v>534</v>
      </c>
      <c r="B78" s="52" t="s">
        <v>554</v>
      </c>
      <c r="C78" s="52" t="s">
        <v>555</v>
      </c>
      <c r="D78" s="52">
        <v>650</v>
      </c>
      <c r="E78" s="52">
        <v>0.57699999999999996</v>
      </c>
      <c r="F78" s="52"/>
      <c r="G78" s="52">
        <v>8.4</v>
      </c>
      <c r="H78" s="52" t="s">
        <v>426</v>
      </c>
      <c r="I78" s="53" t="s">
        <v>267</v>
      </c>
      <c r="J78" s="52" t="s">
        <v>547</v>
      </c>
      <c r="K78" s="52">
        <v>1</v>
      </c>
      <c r="L78" s="53" t="s">
        <v>267</v>
      </c>
      <c r="M78" s="52">
        <v>1</v>
      </c>
      <c r="N78" s="52">
        <v>31.1</v>
      </c>
      <c r="O78" s="52">
        <v>25.4</v>
      </c>
      <c r="P78" s="52">
        <v>273</v>
      </c>
      <c r="Q78" s="52"/>
    </row>
    <row r="79" spans="1:17">
      <c r="A79" s="52" t="s">
        <v>534</v>
      </c>
      <c r="B79" s="52" t="s">
        <v>556</v>
      </c>
      <c r="C79" s="52" t="s">
        <v>491</v>
      </c>
      <c r="D79" s="52">
        <v>675</v>
      </c>
      <c r="E79" s="52">
        <v>0.57199999999999995</v>
      </c>
      <c r="F79" s="52"/>
      <c r="G79" s="52"/>
      <c r="H79" s="52" t="s">
        <v>426</v>
      </c>
      <c r="I79" s="53" t="s">
        <v>267</v>
      </c>
      <c r="J79" s="52" t="s">
        <v>547</v>
      </c>
      <c r="K79" s="52">
        <v>1</v>
      </c>
      <c r="L79" s="53" t="s">
        <v>267</v>
      </c>
      <c r="M79" s="52">
        <v>1</v>
      </c>
      <c r="N79" s="52">
        <v>31.3</v>
      </c>
      <c r="O79" s="52">
        <v>22.6</v>
      </c>
      <c r="P79" s="52">
        <v>241</v>
      </c>
      <c r="Q79" s="52"/>
    </row>
    <row r="80" spans="1:17">
      <c r="A80" s="52" t="s">
        <v>534</v>
      </c>
      <c r="B80" s="52" t="s">
        <v>557</v>
      </c>
      <c r="C80" s="52" t="s">
        <v>491</v>
      </c>
      <c r="D80" s="52">
        <v>675</v>
      </c>
      <c r="E80" s="52">
        <v>0.57199999999999995</v>
      </c>
      <c r="F80" s="52"/>
      <c r="G80" s="52">
        <v>8.4</v>
      </c>
      <c r="H80" s="52" t="s">
        <v>426</v>
      </c>
      <c r="I80" s="53" t="s">
        <v>267</v>
      </c>
      <c r="J80" s="52" t="s">
        <v>547</v>
      </c>
      <c r="K80" s="52">
        <v>1</v>
      </c>
      <c r="L80" s="53" t="s">
        <v>267</v>
      </c>
      <c r="M80" s="52">
        <v>1</v>
      </c>
      <c r="N80" s="52">
        <v>31.3</v>
      </c>
      <c r="O80" s="52">
        <v>22.6</v>
      </c>
      <c r="P80" s="52">
        <v>241</v>
      </c>
      <c r="Q80" s="52"/>
    </row>
    <row r="81" spans="1:16">
      <c r="A81" s="52" t="s">
        <v>534</v>
      </c>
      <c r="B81" s="52" t="s">
        <v>558</v>
      </c>
      <c r="C81" s="52" t="s">
        <v>491</v>
      </c>
      <c r="D81" s="52">
        <v>675</v>
      </c>
      <c r="E81" s="52">
        <v>0.57199999999999995</v>
      </c>
      <c r="F81" s="52"/>
      <c r="G81" s="52">
        <v>8.4</v>
      </c>
      <c r="H81" s="52" t="s">
        <v>426</v>
      </c>
      <c r="I81" s="53" t="s">
        <v>267</v>
      </c>
      <c r="J81" s="52" t="s">
        <v>547</v>
      </c>
      <c r="K81" s="52">
        <v>1</v>
      </c>
      <c r="L81" s="53" t="s">
        <v>267</v>
      </c>
      <c r="M81" s="52">
        <v>1</v>
      </c>
      <c r="N81" s="52">
        <v>31.3</v>
      </c>
      <c r="O81" s="52">
        <v>22.6</v>
      </c>
      <c r="P81" s="52">
        <v>241</v>
      </c>
    </row>
    <row r="82" spans="1:16">
      <c r="A82" s="52" t="s">
        <v>534</v>
      </c>
      <c r="B82" s="52" t="s">
        <v>559</v>
      </c>
      <c r="C82" s="52" t="s">
        <v>560</v>
      </c>
      <c r="D82" s="52"/>
      <c r="E82" s="52"/>
      <c r="F82" s="52"/>
      <c r="G82" s="52"/>
      <c r="H82" s="52" t="s">
        <v>426</v>
      </c>
      <c r="I82" s="53" t="s">
        <v>267</v>
      </c>
      <c r="J82" s="52" t="s">
        <v>547</v>
      </c>
      <c r="K82" s="52">
        <v>1</v>
      </c>
      <c r="L82" s="53" t="s">
        <v>267</v>
      </c>
      <c r="M82" s="52">
        <v>1</v>
      </c>
      <c r="N82" s="52"/>
      <c r="O82" s="52"/>
      <c r="P82" s="52"/>
    </row>
    <row r="83" spans="1:16">
      <c r="A83" s="52" t="s">
        <v>534</v>
      </c>
      <c r="B83" s="52" t="s">
        <v>561</v>
      </c>
      <c r="C83" s="52" t="s">
        <v>562</v>
      </c>
      <c r="D83" s="52">
        <v>727</v>
      </c>
      <c r="E83" s="52">
        <v>0.57699999999999996</v>
      </c>
      <c r="F83" s="52"/>
      <c r="G83" s="52">
        <v>8.4</v>
      </c>
      <c r="H83" s="52" t="s">
        <v>426</v>
      </c>
      <c r="I83" s="53" t="s">
        <v>267</v>
      </c>
      <c r="J83" s="52" t="s">
        <v>547</v>
      </c>
      <c r="K83" s="52">
        <v>1</v>
      </c>
      <c r="L83" s="53" t="s">
        <v>267</v>
      </c>
      <c r="M83" s="52">
        <v>1</v>
      </c>
      <c r="N83" s="52">
        <v>31.3</v>
      </c>
      <c r="O83" s="52">
        <v>25.4</v>
      </c>
      <c r="P83" s="52">
        <v>271</v>
      </c>
    </row>
    <row r="84" spans="1:16">
      <c r="A84" s="52" t="s">
        <v>534</v>
      </c>
      <c r="B84" s="52" t="s">
        <v>563</v>
      </c>
      <c r="C84" s="52" t="s">
        <v>564</v>
      </c>
      <c r="D84" s="52">
        <v>742</v>
      </c>
      <c r="E84" s="52">
        <v>0.56999999999999995</v>
      </c>
      <c r="F84" s="52"/>
      <c r="G84" s="52">
        <v>8.8000000000000007</v>
      </c>
      <c r="H84" s="52" t="s">
        <v>426</v>
      </c>
      <c r="I84" s="53" t="s">
        <v>267</v>
      </c>
      <c r="J84" s="52" t="s">
        <v>547</v>
      </c>
      <c r="K84" s="52">
        <v>1</v>
      </c>
      <c r="L84" s="53" t="s">
        <v>267</v>
      </c>
      <c r="M84" s="52">
        <v>1</v>
      </c>
      <c r="N84" s="52">
        <v>32.4</v>
      </c>
      <c r="O84" s="52">
        <v>24.7</v>
      </c>
      <c r="P84" s="52">
        <v>268</v>
      </c>
    </row>
    <row r="85" spans="1:16">
      <c r="A85" s="52" t="s">
        <v>534</v>
      </c>
      <c r="B85" s="52" t="s">
        <v>565</v>
      </c>
      <c r="C85" s="52" t="s">
        <v>566</v>
      </c>
      <c r="D85" s="52">
        <v>735</v>
      </c>
      <c r="E85" s="52">
        <v>0.57699999999999996</v>
      </c>
      <c r="F85" s="52"/>
      <c r="G85" s="52">
        <v>8.8000000000000007</v>
      </c>
      <c r="H85" s="52" t="s">
        <v>426</v>
      </c>
      <c r="I85" s="53" t="s">
        <v>267</v>
      </c>
      <c r="J85" s="52" t="s">
        <v>547</v>
      </c>
      <c r="K85" s="52">
        <v>1</v>
      </c>
      <c r="L85" s="53" t="s">
        <v>267</v>
      </c>
      <c r="M85" s="52">
        <v>1</v>
      </c>
      <c r="N85" s="52">
        <v>31.3</v>
      </c>
      <c r="O85" s="52">
        <v>22.6</v>
      </c>
      <c r="P85" s="52">
        <v>244</v>
      </c>
    </row>
    <row r="86" spans="1:16">
      <c r="A86" s="52" t="s">
        <v>534</v>
      </c>
      <c r="B86" s="52" t="s">
        <v>567</v>
      </c>
      <c r="C86" s="52" t="s">
        <v>568</v>
      </c>
      <c r="D86" s="52">
        <v>1100</v>
      </c>
      <c r="E86" s="52">
        <v>0.68</v>
      </c>
      <c r="F86" s="52">
        <v>11.1</v>
      </c>
      <c r="G86" s="52">
        <v>6.1</v>
      </c>
      <c r="H86" s="52" t="s">
        <v>426</v>
      </c>
      <c r="I86" s="53" t="s">
        <v>267</v>
      </c>
      <c r="J86" s="52" t="s">
        <v>569</v>
      </c>
      <c r="K86" s="52">
        <v>1</v>
      </c>
      <c r="L86" s="53" t="s">
        <v>267</v>
      </c>
      <c r="M86" s="52">
        <v>2</v>
      </c>
      <c r="N86" s="52">
        <v>47.6</v>
      </c>
      <c r="O86" s="52">
        <v>23</v>
      </c>
      <c r="P86" s="52">
        <v>496</v>
      </c>
    </row>
    <row r="87" spans="1:16">
      <c r="A87" s="52" t="s">
        <v>534</v>
      </c>
      <c r="B87" s="52" t="s">
        <v>570</v>
      </c>
      <c r="C87" s="52" t="s">
        <v>571</v>
      </c>
      <c r="D87" s="52">
        <v>1400</v>
      </c>
      <c r="E87" s="52">
        <v>0.57999999999999996</v>
      </c>
      <c r="F87" s="52">
        <v>12.8</v>
      </c>
      <c r="G87" s="52">
        <v>7.4</v>
      </c>
      <c r="H87" s="52" t="s">
        <v>426</v>
      </c>
      <c r="I87" s="53" t="s">
        <v>267</v>
      </c>
      <c r="J87" s="52" t="s">
        <v>569</v>
      </c>
      <c r="K87" s="52">
        <v>2</v>
      </c>
      <c r="L87" s="53" t="s">
        <v>267</v>
      </c>
      <c r="M87" s="52">
        <v>2</v>
      </c>
      <c r="N87" s="52">
        <v>47.6</v>
      </c>
      <c r="O87" s="52">
        <v>23</v>
      </c>
      <c r="P87" s="52"/>
    </row>
    <row r="88" spans="1:16">
      <c r="A88" s="52" t="s">
        <v>534</v>
      </c>
      <c r="B88" s="52" t="s">
        <v>572</v>
      </c>
      <c r="C88" s="52" t="s">
        <v>573</v>
      </c>
      <c r="D88" s="52">
        <v>1400</v>
      </c>
      <c r="E88" s="52">
        <v>0.57999999999999996</v>
      </c>
      <c r="F88" s="52">
        <v>12.8</v>
      </c>
      <c r="G88" s="52">
        <v>7.4</v>
      </c>
      <c r="H88" s="52" t="s">
        <v>426</v>
      </c>
      <c r="I88" s="53" t="s">
        <v>267</v>
      </c>
      <c r="J88" s="52" t="s">
        <v>569</v>
      </c>
      <c r="K88" s="52">
        <v>2</v>
      </c>
      <c r="L88" s="53" t="s">
        <v>267</v>
      </c>
      <c r="M88" s="52">
        <v>2</v>
      </c>
      <c r="N88" s="52">
        <v>47.6</v>
      </c>
      <c r="O88" s="52">
        <v>23</v>
      </c>
      <c r="P88" s="52">
        <v>544</v>
      </c>
    </row>
    <row r="89" spans="1:16">
      <c r="A89" s="52" t="s">
        <v>534</v>
      </c>
      <c r="B89" s="52" t="s">
        <v>574</v>
      </c>
      <c r="C89" s="52" t="s">
        <v>575</v>
      </c>
      <c r="D89" s="52">
        <v>1500</v>
      </c>
      <c r="E89" s="52">
        <v>0.59</v>
      </c>
      <c r="F89" s="52">
        <v>12</v>
      </c>
      <c r="G89" s="52">
        <v>8</v>
      </c>
      <c r="H89" s="52" t="s">
        <v>426</v>
      </c>
      <c r="I89" s="53" t="s">
        <v>267</v>
      </c>
      <c r="J89" s="52" t="s">
        <v>569</v>
      </c>
      <c r="K89" s="52">
        <v>2</v>
      </c>
      <c r="L89" s="53" t="s">
        <v>267</v>
      </c>
      <c r="M89" s="52">
        <v>2</v>
      </c>
      <c r="N89" s="52">
        <v>47.6</v>
      </c>
      <c r="O89" s="52">
        <v>23</v>
      </c>
      <c r="P89" s="52">
        <v>564</v>
      </c>
    </row>
    <row r="90" spans="1:16">
      <c r="A90" s="52" t="s">
        <v>534</v>
      </c>
      <c r="B90" s="52" t="s">
        <v>576</v>
      </c>
      <c r="C90" s="52"/>
      <c r="D90" s="52">
        <v>1800</v>
      </c>
      <c r="E90" s="52">
        <v>0.59</v>
      </c>
      <c r="F90" s="52">
        <v>12</v>
      </c>
      <c r="G90" s="52">
        <v>8</v>
      </c>
      <c r="H90" s="52" t="s">
        <v>426</v>
      </c>
      <c r="I90" s="53" t="s">
        <v>267</v>
      </c>
      <c r="J90" s="52" t="s">
        <v>569</v>
      </c>
      <c r="K90" s="52">
        <v>2</v>
      </c>
      <c r="L90" s="53" t="s">
        <v>267</v>
      </c>
      <c r="M90" s="52">
        <v>2</v>
      </c>
      <c r="N90" s="52"/>
      <c r="O90" s="52"/>
      <c r="P90" s="52"/>
    </row>
    <row r="91" spans="1:16">
      <c r="A91" s="52" t="s">
        <v>534</v>
      </c>
      <c r="B91" s="52" t="s">
        <v>577</v>
      </c>
      <c r="C91" s="52"/>
      <c r="D91" s="52">
        <v>1800</v>
      </c>
      <c r="E91" s="52">
        <v>0.59</v>
      </c>
      <c r="F91" s="52">
        <v>12</v>
      </c>
      <c r="G91" s="52">
        <v>8</v>
      </c>
      <c r="H91" s="52" t="s">
        <v>426</v>
      </c>
      <c r="I91" s="53" t="s">
        <v>267</v>
      </c>
      <c r="J91" s="52" t="s">
        <v>569</v>
      </c>
      <c r="K91" s="52">
        <v>2</v>
      </c>
      <c r="L91" s="53" t="s">
        <v>267</v>
      </c>
      <c r="M91" s="52">
        <v>2</v>
      </c>
      <c r="N91" s="52"/>
      <c r="O91" s="52"/>
      <c r="P91" s="52"/>
    </row>
    <row r="92" spans="1:16">
      <c r="A92" s="52" t="s">
        <v>534</v>
      </c>
      <c r="B92" s="52" t="s">
        <v>578</v>
      </c>
      <c r="C92" s="52" t="s">
        <v>579</v>
      </c>
      <c r="D92" s="52">
        <v>2930</v>
      </c>
      <c r="E92" s="52">
        <v>0.59199999999999997</v>
      </c>
      <c r="F92" s="52"/>
      <c r="G92" s="52"/>
      <c r="H92" s="52" t="s">
        <v>426</v>
      </c>
      <c r="I92" s="53" t="s">
        <v>267</v>
      </c>
      <c r="J92" s="52" t="s">
        <v>537</v>
      </c>
      <c r="K92" s="52">
        <v>2</v>
      </c>
      <c r="L92" s="53" t="s">
        <v>267</v>
      </c>
      <c r="M92" s="52">
        <v>2</v>
      </c>
      <c r="N92" s="52">
        <v>44</v>
      </c>
      <c r="O92" s="52">
        <v>24</v>
      </c>
      <c r="P92" s="52">
        <v>605</v>
      </c>
    </row>
    <row r="93" spans="1:16">
      <c r="A93" s="52" t="s">
        <v>580</v>
      </c>
      <c r="B93" s="52" t="s">
        <v>581</v>
      </c>
      <c r="C93" s="52" t="s">
        <v>582</v>
      </c>
      <c r="D93" s="52">
        <v>4867</v>
      </c>
      <c r="E93" s="52">
        <v>0.5</v>
      </c>
      <c r="F93" s="52"/>
      <c r="G93" s="52">
        <v>9.3000000000000007</v>
      </c>
      <c r="H93" s="52" t="s">
        <v>426</v>
      </c>
      <c r="I93" s="53" t="s">
        <v>267</v>
      </c>
      <c r="J93" s="52" t="s">
        <v>537</v>
      </c>
      <c r="K93" s="52">
        <v>2</v>
      </c>
      <c r="L93" s="53" t="s">
        <v>267</v>
      </c>
      <c r="M93" s="52">
        <v>2</v>
      </c>
      <c r="N93" s="52">
        <v>48.5</v>
      </c>
      <c r="O93" s="52">
        <v>28.7</v>
      </c>
      <c r="P93" s="52">
        <v>832</v>
      </c>
    </row>
    <row r="94" spans="1:16">
      <c r="A94" s="52" t="s">
        <v>583</v>
      </c>
      <c r="B94" s="52" t="s">
        <v>584</v>
      </c>
      <c r="C94" s="52" t="s">
        <v>585</v>
      </c>
      <c r="D94" s="52">
        <v>1380</v>
      </c>
      <c r="E94" s="52">
        <v>0.50600000000000001</v>
      </c>
      <c r="F94" s="52"/>
      <c r="G94" s="52"/>
      <c r="H94" s="52" t="s">
        <v>426</v>
      </c>
      <c r="I94" s="53" t="s">
        <v>267</v>
      </c>
      <c r="J94" s="52" t="s">
        <v>537</v>
      </c>
      <c r="K94" s="52">
        <v>2</v>
      </c>
      <c r="L94" s="53" t="s">
        <v>267</v>
      </c>
      <c r="M94" s="52">
        <v>2</v>
      </c>
      <c r="N94" s="52">
        <v>69.7</v>
      </c>
      <c r="O94" s="52">
        <v>33.5</v>
      </c>
      <c r="P94" s="52">
        <v>628</v>
      </c>
    </row>
    <row r="95" spans="1:16">
      <c r="A95" s="52" t="s">
        <v>586</v>
      </c>
      <c r="B95" s="52" t="s">
        <v>587</v>
      </c>
      <c r="C95" s="52" t="s">
        <v>588</v>
      </c>
      <c r="D95" s="52">
        <v>2660</v>
      </c>
      <c r="E95" s="52"/>
      <c r="F95" s="52"/>
      <c r="G95" s="52"/>
      <c r="H95" s="52"/>
      <c r="I95" s="52"/>
      <c r="J95" s="52"/>
      <c r="K95" s="52"/>
      <c r="L95" s="52"/>
      <c r="M95" s="52"/>
      <c r="N95" s="52"/>
      <c r="O95" s="52"/>
      <c r="P95" s="52"/>
    </row>
    <row r="96" spans="1:16">
      <c r="A96" s="52" t="s">
        <v>586</v>
      </c>
      <c r="B96" s="52" t="s">
        <v>589</v>
      </c>
      <c r="C96" s="52" t="s">
        <v>590</v>
      </c>
      <c r="D96" s="52">
        <v>3600</v>
      </c>
      <c r="E96" s="52"/>
      <c r="F96" s="52"/>
      <c r="G96" s="52"/>
      <c r="H96" s="52"/>
      <c r="I96" s="52"/>
      <c r="J96" s="52"/>
      <c r="K96" s="52"/>
      <c r="L96" s="52"/>
      <c r="M96" s="52"/>
      <c r="N96" s="52"/>
      <c r="O96" s="52"/>
      <c r="P96" s="52"/>
    </row>
    <row r="97" spans="1:16">
      <c r="A97" s="52" t="s">
        <v>586</v>
      </c>
      <c r="B97" s="52" t="s">
        <v>591</v>
      </c>
      <c r="C97" s="52" t="s">
        <v>592</v>
      </c>
      <c r="D97" s="52">
        <v>3925</v>
      </c>
      <c r="E97" s="52"/>
      <c r="F97" s="52"/>
      <c r="G97" s="52"/>
      <c r="H97" s="52"/>
      <c r="I97" s="52"/>
      <c r="J97" s="52"/>
      <c r="K97" s="52"/>
      <c r="L97" s="52"/>
      <c r="M97" s="52"/>
      <c r="N97" s="52"/>
      <c r="O97" s="52"/>
      <c r="P97" s="52"/>
    </row>
    <row r="98" spans="1:16">
      <c r="A98" s="52" t="s">
        <v>586</v>
      </c>
      <c r="B98" s="52" t="s">
        <v>593</v>
      </c>
      <c r="C98" s="52" t="s">
        <v>594</v>
      </c>
      <c r="D98" s="52">
        <v>4440</v>
      </c>
      <c r="E98" s="52"/>
      <c r="F98" s="52"/>
      <c r="G98" s="52"/>
      <c r="H98" s="52"/>
      <c r="I98" s="52"/>
      <c r="J98" s="52"/>
      <c r="K98" s="52"/>
      <c r="L98" s="52"/>
      <c r="M98" s="52"/>
      <c r="N98" s="52"/>
      <c r="O98" s="52"/>
      <c r="P98" s="52"/>
    </row>
    <row r="99" spans="1:16">
      <c r="A99" s="52" t="s">
        <v>595</v>
      </c>
      <c r="B99" s="52" t="s">
        <v>596</v>
      </c>
      <c r="C99" s="52" t="s">
        <v>597</v>
      </c>
      <c r="D99" s="52"/>
      <c r="E99" s="52"/>
      <c r="F99" s="52"/>
      <c r="G99" s="52"/>
      <c r="H99" s="52" t="s">
        <v>426</v>
      </c>
      <c r="I99" s="53" t="s">
        <v>267</v>
      </c>
      <c r="J99" s="52">
        <v>10</v>
      </c>
      <c r="K99" s="52">
        <v>2</v>
      </c>
      <c r="L99" s="53" t="s">
        <v>267</v>
      </c>
      <c r="M99" s="52">
        <v>1</v>
      </c>
      <c r="N99" s="52"/>
      <c r="O99" s="52"/>
      <c r="P99" s="52"/>
    </row>
    <row r="100" spans="1:16">
      <c r="A100" s="52" t="s">
        <v>598</v>
      </c>
      <c r="B100" s="52" t="s">
        <v>599</v>
      </c>
      <c r="C100" s="52" t="s">
        <v>600</v>
      </c>
      <c r="D100" s="52">
        <v>1350</v>
      </c>
      <c r="E100" s="52">
        <v>0.62</v>
      </c>
      <c r="F100" s="52">
        <v>12.4</v>
      </c>
      <c r="G100" s="52">
        <v>8.1</v>
      </c>
      <c r="H100" s="52" t="s">
        <v>426</v>
      </c>
      <c r="I100" s="53" t="s">
        <v>267</v>
      </c>
      <c r="J100" s="52">
        <v>10</v>
      </c>
      <c r="K100" s="52">
        <v>2</v>
      </c>
      <c r="L100" s="53" t="s">
        <v>267</v>
      </c>
      <c r="M100" s="52">
        <v>1</v>
      </c>
      <c r="N100" s="52"/>
      <c r="O100" s="52"/>
      <c r="P100" s="52"/>
    </row>
    <row r="101" spans="1:16">
      <c r="A101" s="52" t="s">
        <v>598</v>
      </c>
      <c r="B101" s="52" t="s">
        <v>601</v>
      </c>
      <c r="C101" s="52" t="s">
        <v>602</v>
      </c>
      <c r="D101" s="52"/>
      <c r="E101" s="52"/>
      <c r="F101" s="52"/>
      <c r="G101" s="52"/>
      <c r="H101" s="52" t="s">
        <v>426</v>
      </c>
      <c r="I101" s="53" t="s">
        <v>267</v>
      </c>
      <c r="J101" s="52">
        <v>10</v>
      </c>
      <c r="K101" s="52">
        <v>2</v>
      </c>
      <c r="L101" s="53" t="s">
        <v>267</v>
      </c>
      <c r="M101" s="52">
        <v>1</v>
      </c>
      <c r="N101" s="52"/>
      <c r="O101" s="52"/>
      <c r="P101" s="52"/>
    </row>
    <row r="102" spans="1:16">
      <c r="A102" s="52" t="s">
        <v>603</v>
      </c>
      <c r="B102" s="52" t="s">
        <v>604</v>
      </c>
      <c r="C102" s="52" t="s">
        <v>605</v>
      </c>
      <c r="D102" s="52">
        <v>705</v>
      </c>
      <c r="E102" s="52">
        <v>0.57099999999999995</v>
      </c>
      <c r="F102" s="52"/>
      <c r="G102" s="52"/>
      <c r="H102" s="52">
        <v>1</v>
      </c>
      <c r="I102" s="53" t="s">
        <v>267</v>
      </c>
      <c r="J102" s="52" t="s">
        <v>606</v>
      </c>
      <c r="K102" s="52">
        <v>3</v>
      </c>
      <c r="L102" s="53" t="s">
        <v>267</v>
      </c>
      <c r="M102" s="53" t="s">
        <v>267</v>
      </c>
      <c r="N102" s="52">
        <v>43</v>
      </c>
      <c r="O102" s="52">
        <v>26</v>
      </c>
      <c r="P102" s="52">
        <v>336</v>
      </c>
    </row>
    <row r="103" spans="1:16">
      <c r="A103" s="52" t="s">
        <v>603</v>
      </c>
      <c r="B103" s="52" t="s">
        <v>607</v>
      </c>
      <c r="C103" s="52" t="s">
        <v>608</v>
      </c>
      <c r="D103" s="52">
        <v>705</v>
      </c>
      <c r="E103" s="52">
        <v>0.57099999999999995</v>
      </c>
      <c r="F103" s="52"/>
      <c r="G103" s="52"/>
      <c r="H103" s="52">
        <v>1</v>
      </c>
      <c r="I103" s="53" t="s">
        <v>267</v>
      </c>
      <c r="J103" s="52" t="s">
        <v>606</v>
      </c>
      <c r="K103" s="52">
        <v>3</v>
      </c>
      <c r="L103" s="53" t="s">
        <v>267</v>
      </c>
      <c r="M103" s="53" t="s">
        <v>267</v>
      </c>
      <c r="N103" s="52">
        <v>43</v>
      </c>
      <c r="O103" s="52">
        <v>26</v>
      </c>
      <c r="P103" s="52">
        <v>336</v>
      </c>
    </row>
    <row r="104" spans="1:16">
      <c r="A104" s="52" t="s">
        <v>603</v>
      </c>
      <c r="B104" s="52" t="s">
        <v>609</v>
      </c>
      <c r="C104" s="52" t="s">
        <v>610</v>
      </c>
      <c r="D104" s="52">
        <v>705</v>
      </c>
      <c r="E104" s="52">
        <v>0.57099999999999995</v>
      </c>
      <c r="F104" s="52"/>
      <c r="G104" s="52"/>
      <c r="H104" s="52">
        <v>1</v>
      </c>
      <c r="I104" s="53" t="s">
        <v>267</v>
      </c>
      <c r="J104" s="52" t="s">
        <v>606</v>
      </c>
      <c r="K104" s="52">
        <v>3</v>
      </c>
      <c r="L104" s="53" t="s">
        <v>267</v>
      </c>
      <c r="M104" s="53" t="s">
        <v>267</v>
      </c>
      <c r="N104" s="52">
        <v>43</v>
      </c>
      <c r="O104" s="52">
        <v>26</v>
      </c>
      <c r="P104" s="52">
        <v>336</v>
      </c>
    </row>
    <row r="105" spans="1:16">
      <c r="A105" s="52" t="s">
        <v>603</v>
      </c>
      <c r="B105" s="52" t="s">
        <v>611</v>
      </c>
      <c r="C105" s="52" t="s">
        <v>612</v>
      </c>
      <c r="D105" s="52">
        <v>705</v>
      </c>
      <c r="E105" s="52">
        <v>0.57099999999999995</v>
      </c>
      <c r="F105" s="52"/>
      <c r="G105" s="52"/>
      <c r="H105" s="52">
        <v>1</v>
      </c>
      <c r="I105" s="53" t="s">
        <v>267</v>
      </c>
      <c r="J105" s="52" t="s">
        <v>606</v>
      </c>
      <c r="K105" s="52">
        <v>3</v>
      </c>
      <c r="L105" s="53" t="s">
        <v>267</v>
      </c>
      <c r="M105" s="53" t="s">
        <v>267</v>
      </c>
      <c r="N105" s="52">
        <v>43</v>
      </c>
      <c r="O105" s="52">
        <v>26</v>
      </c>
      <c r="P105" s="52">
        <v>336</v>
      </c>
    </row>
    <row r="106" spans="1:16">
      <c r="A106" s="52" t="s">
        <v>603</v>
      </c>
      <c r="B106" s="52" t="s">
        <v>613</v>
      </c>
      <c r="C106" s="52" t="s">
        <v>614</v>
      </c>
      <c r="D106" s="52">
        <v>705</v>
      </c>
      <c r="E106" s="52">
        <v>0.57099999999999995</v>
      </c>
      <c r="F106" s="52"/>
      <c r="G106" s="52"/>
      <c r="H106" s="52">
        <v>1</v>
      </c>
      <c r="I106" s="53" t="s">
        <v>267</v>
      </c>
      <c r="J106" s="52" t="s">
        <v>606</v>
      </c>
      <c r="K106" s="52">
        <v>3</v>
      </c>
      <c r="L106" s="53" t="s">
        <v>267</v>
      </c>
      <c r="M106" s="53" t="s">
        <v>267</v>
      </c>
      <c r="N106" s="52">
        <v>43</v>
      </c>
      <c r="O106" s="52">
        <v>26</v>
      </c>
      <c r="P106" s="52">
        <v>336</v>
      </c>
    </row>
    <row r="107" spans="1:16">
      <c r="A107" s="52" t="s">
        <v>603</v>
      </c>
      <c r="B107" s="52" t="s">
        <v>615</v>
      </c>
      <c r="C107" s="52" t="s">
        <v>616</v>
      </c>
      <c r="D107" s="52">
        <v>705</v>
      </c>
      <c r="E107" s="52">
        <v>0.57099999999999995</v>
      </c>
      <c r="F107" s="52"/>
      <c r="G107" s="52"/>
      <c r="H107" s="52">
        <v>1</v>
      </c>
      <c r="I107" s="53" t="s">
        <v>267</v>
      </c>
      <c r="J107" s="52" t="s">
        <v>606</v>
      </c>
      <c r="K107" s="52">
        <v>3</v>
      </c>
      <c r="L107" s="53" t="s">
        <v>267</v>
      </c>
      <c r="M107" s="53" t="s">
        <v>267</v>
      </c>
      <c r="N107" s="52">
        <v>43</v>
      </c>
      <c r="O107" s="52">
        <v>26</v>
      </c>
      <c r="P107" s="52">
        <v>336</v>
      </c>
    </row>
    <row r="108" spans="1:16">
      <c r="A108" s="52" t="s">
        <v>603</v>
      </c>
      <c r="B108" s="52" t="s">
        <v>617</v>
      </c>
      <c r="C108" s="52" t="s">
        <v>618</v>
      </c>
      <c r="D108" s="52">
        <v>705</v>
      </c>
      <c r="E108" s="52">
        <v>0.57099999999999995</v>
      </c>
      <c r="F108" s="52"/>
      <c r="G108" s="52">
        <v>8.3000000000000007</v>
      </c>
      <c r="H108" s="52">
        <v>1</v>
      </c>
      <c r="I108" s="53" t="s">
        <v>267</v>
      </c>
      <c r="J108" s="52" t="s">
        <v>606</v>
      </c>
      <c r="K108" s="52">
        <v>3</v>
      </c>
      <c r="L108" s="53" t="s">
        <v>267</v>
      </c>
      <c r="M108" s="53" t="s">
        <v>267</v>
      </c>
      <c r="N108" s="52">
        <v>43</v>
      </c>
      <c r="O108" s="52">
        <v>26</v>
      </c>
      <c r="P108" s="52">
        <v>336</v>
      </c>
    </row>
    <row r="109" spans="1:16">
      <c r="A109" s="52" t="s">
        <v>603</v>
      </c>
      <c r="B109" s="52" t="s">
        <v>619</v>
      </c>
      <c r="C109" s="52" t="s">
        <v>620</v>
      </c>
      <c r="D109" s="52">
        <v>705</v>
      </c>
      <c r="E109" s="52">
        <v>0.57099999999999995</v>
      </c>
      <c r="F109" s="52"/>
      <c r="G109" s="52">
        <v>8.3000000000000007</v>
      </c>
      <c r="H109" s="52">
        <v>1</v>
      </c>
      <c r="I109" s="53" t="s">
        <v>267</v>
      </c>
      <c r="J109" s="52" t="s">
        <v>606</v>
      </c>
      <c r="K109" s="52">
        <v>3</v>
      </c>
      <c r="L109" s="53" t="s">
        <v>267</v>
      </c>
      <c r="M109" s="53" t="s">
        <v>267</v>
      </c>
      <c r="N109" s="52">
        <v>43</v>
      </c>
      <c r="O109" s="52">
        <v>26</v>
      </c>
      <c r="P109" s="52">
        <v>336</v>
      </c>
    </row>
    <row r="110" spans="1:16">
      <c r="A110" s="52" t="s">
        <v>603</v>
      </c>
      <c r="B110" s="52" t="s">
        <v>621</v>
      </c>
      <c r="C110" s="52" t="s">
        <v>622</v>
      </c>
      <c r="D110" s="52">
        <v>705</v>
      </c>
      <c r="E110" s="52">
        <v>0.57099999999999995</v>
      </c>
      <c r="F110" s="52"/>
      <c r="G110" s="52">
        <v>8.3000000000000007</v>
      </c>
      <c r="H110" s="52">
        <v>1</v>
      </c>
      <c r="I110" s="53" t="s">
        <v>267</v>
      </c>
      <c r="J110" s="52" t="s">
        <v>606</v>
      </c>
      <c r="K110" s="52">
        <v>3</v>
      </c>
      <c r="L110" s="53" t="s">
        <v>267</v>
      </c>
      <c r="M110" s="53" t="s">
        <v>267</v>
      </c>
      <c r="N110" s="52">
        <v>43</v>
      </c>
      <c r="O110" s="52">
        <v>26</v>
      </c>
      <c r="P110" s="52">
        <v>336</v>
      </c>
    </row>
    <row r="111" spans="1:16">
      <c r="A111" s="52" t="s">
        <v>603</v>
      </c>
      <c r="B111" s="52" t="s">
        <v>623</v>
      </c>
      <c r="C111" s="52" t="s">
        <v>624</v>
      </c>
      <c r="D111" s="52">
        <v>705</v>
      </c>
      <c r="E111" s="52">
        <v>0.57099999999999995</v>
      </c>
      <c r="F111" s="52"/>
      <c r="G111" s="52">
        <v>8.3000000000000007</v>
      </c>
      <c r="H111" s="52">
        <v>1</v>
      </c>
      <c r="I111" s="53" t="s">
        <v>267</v>
      </c>
      <c r="J111" s="52" t="s">
        <v>606</v>
      </c>
      <c r="K111" s="52">
        <v>3</v>
      </c>
      <c r="L111" s="53" t="s">
        <v>267</v>
      </c>
      <c r="M111" s="53" t="s">
        <v>267</v>
      </c>
      <c r="N111" s="52">
        <v>43</v>
      </c>
      <c r="O111" s="52">
        <v>26</v>
      </c>
      <c r="P111" s="52">
        <v>336</v>
      </c>
    </row>
    <row r="112" spans="1:16">
      <c r="A112" s="52" t="s">
        <v>603</v>
      </c>
      <c r="B112" s="52" t="s">
        <v>625</v>
      </c>
      <c r="C112" s="52"/>
      <c r="D112" s="52">
        <v>705</v>
      </c>
      <c r="E112" s="52"/>
      <c r="F112" s="52"/>
      <c r="G112" s="52"/>
      <c r="H112" s="52">
        <v>1</v>
      </c>
      <c r="I112" s="53" t="s">
        <v>267</v>
      </c>
      <c r="J112" s="52" t="s">
        <v>606</v>
      </c>
      <c r="K112" s="52">
        <v>3</v>
      </c>
      <c r="L112" s="53" t="s">
        <v>267</v>
      </c>
      <c r="M112" s="53" t="s">
        <v>267</v>
      </c>
      <c r="N112" s="52">
        <v>43</v>
      </c>
      <c r="O112" s="52">
        <v>26</v>
      </c>
      <c r="P112" s="52">
        <v>336</v>
      </c>
    </row>
    <row r="113" spans="1:16">
      <c r="A113" s="52" t="s">
        <v>603</v>
      </c>
      <c r="B113" s="52" t="s">
        <v>626</v>
      </c>
      <c r="C113" s="52"/>
      <c r="D113" s="52">
        <v>705</v>
      </c>
      <c r="E113" s="52"/>
      <c r="F113" s="52"/>
      <c r="G113" s="52"/>
      <c r="H113" s="52">
        <v>1</v>
      </c>
      <c r="I113" s="53" t="s">
        <v>267</v>
      </c>
      <c r="J113" s="52" t="s">
        <v>606</v>
      </c>
      <c r="K113" s="52">
        <v>3</v>
      </c>
      <c r="L113" s="53" t="s">
        <v>267</v>
      </c>
      <c r="M113" s="53" t="s">
        <v>267</v>
      </c>
      <c r="N113" s="52">
        <v>43</v>
      </c>
      <c r="O113" s="52">
        <v>26</v>
      </c>
      <c r="P113" s="52">
        <v>336</v>
      </c>
    </row>
    <row r="114" spans="1:16">
      <c r="A114" s="52" t="s">
        <v>603</v>
      </c>
      <c r="B114" s="52" t="s">
        <v>627</v>
      </c>
      <c r="C114" s="52" t="s">
        <v>628</v>
      </c>
      <c r="D114" s="52">
        <v>715</v>
      </c>
      <c r="E114" s="52">
        <v>0.55600000000000005</v>
      </c>
      <c r="F114" s="52"/>
      <c r="G114" s="52">
        <v>8.3000000000000007</v>
      </c>
      <c r="H114" s="52">
        <v>1</v>
      </c>
      <c r="I114" s="53" t="s">
        <v>267</v>
      </c>
      <c r="J114" s="52" t="s">
        <v>606</v>
      </c>
      <c r="K114" s="52">
        <v>3</v>
      </c>
      <c r="L114" s="53" t="s">
        <v>267</v>
      </c>
      <c r="M114" s="53" t="s">
        <v>267</v>
      </c>
      <c r="N114" s="52">
        <v>43</v>
      </c>
      <c r="O114" s="52">
        <v>26</v>
      </c>
      <c r="P114" s="52">
        <v>336</v>
      </c>
    </row>
    <row r="115" spans="1:16">
      <c r="A115" s="52" t="s">
        <v>603</v>
      </c>
      <c r="B115" s="52" t="s">
        <v>629</v>
      </c>
      <c r="C115" s="52" t="s">
        <v>630</v>
      </c>
      <c r="D115" s="52">
        <v>715</v>
      </c>
      <c r="E115" s="52">
        <v>0.55600000000000005</v>
      </c>
      <c r="F115" s="52"/>
      <c r="G115" s="52">
        <v>8.3000000000000007</v>
      </c>
      <c r="H115" s="52">
        <v>1</v>
      </c>
      <c r="I115" s="53" t="s">
        <v>267</v>
      </c>
      <c r="J115" s="52" t="s">
        <v>606</v>
      </c>
      <c r="K115" s="52">
        <v>3</v>
      </c>
      <c r="L115" s="53" t="s">
        <v>267</v>
      </c>
      <c r="M115" s="53" t="s">
        <v>267</v>
      </c>
      <c r="N115" s="52">
        <v>43</v>
      </c>
      <c r="O115" s="52">
        <v>26</v>
      </c>
      <c r="P115" s="52">
        <v>336</v>
      </c>
    </row>
    <row r="116" spans="1:16">
      <c r="A116" s="52" t="s">
        <v>603</v>
      </c>
      <c r="B116" s="52" t="s">
        <v>631</v>
      </c>
      <c r="C116" s="52"/>
      <c r="D116" s="52"/>
      <c r="E116" s="52"/>
      <c r="F116" s="52"/>
      <c r="G116" s="52"/>
      <c r="H116" s="52">
        <v>1</v>
      </c>
      <c r="I116" s="53" t="s">
        <v>267</v>
      </c>
      <c r="J116" s="52" t="s">
        <v>606</v>
      </c>
      <c r="K116" s="52">
        <v>3</v>
      </c>
      <c r="L116" s="53" t="s">
        <v>267</v>
      </c>
      <c r="M116" s="53" t="s">
        <v>267</v>
      </c>
      <c r="N116" s="52">
        <v>43</v>
      </c>
      <c r="O116" s="52">
        <v>26</v>
      </c>
      <c r="P116" s="52">
        <v>336</v>
      </c>
    </row>
    <row r="117" spans="1:16">
      <c r="A117" s="52" t="s">
        <v>603</v>
      </c>
      <c r="B117" s="52" t="s">
        <v>632</v>
      </c>
      <c r="C117" s="52" t="s">
        <v>633</v>
      </c>
      <c r="D117" s="52">
        <v>755</v>
      </c>
      <c r="E117" s="52"/>
      <c r="F117" s="52"/>
      <c r="G117" s="52"/>
      <c r="H117" s="52">
        <v>1</v>
      </c>
      <c r="I117" s="53" t="s">
        <v>267</v>
      </c>
      <c r="J117" s="52" t="s">
        <v>606</v>
      </c>
      <c r="K117" s="52">
        <v>3</v>
      </c>
      <c r="L117" s="53" t="s">
        <v>267</v>
      </c>
      <c r="M117" s="53" t="s">
        <v>267</v>
      </c>
      <c r="N117" s="52">
        <v>43</v>
      </c>
      <c r="O117" s="52">
        <v>26</v>
      </c>
      <c r="P117" s="52">
        <v>336</v>
      </c>
    </row>
    <row r="118" spans="1:16">
      <c r="A118" s="52" t="s">
        <v>603</v>
      </c>
      <c r="B118" s="52" t="s">
        <v>634</v>
      </c>
      <c r="C118" s="52"/>
      <c r="D118" s="52">
        <v>840</v>
      </c>
      <c r="E118" s="52">
        <v>0.54800000000000004</v>
      </c>
      <c r="F118" s="52"/>
      <c r="G118" s="52">
        <v>10.3</v>
      </c>
      <c r="H118" s="52">
        <v>1</v>
      </c>
      <c r="I118" s="53" t="s">
        <v>267</v>
      </c>
      <c r="J118" s="52" t="s">
        <v>606</v>
      </c>
      <c r="K118" s="52">
        <v>3</v>
      </c>
      <c r="L118" s="53" t="s">
        <v>267</v>
      </c>
      <c r="M118" s="53" t="s">
        <v>267</v>
      </c>
      <c r="N118" s="52">
        <v>43</v>
      </c>
      <c r="O118" s="52">
        <v>26</v>
      </c>
      <c r="P118" s="52">
        <v>355</v>
      </c>
    </row>
    <row r="119" spans="1:16">
      <c r="A119" s="52" t="s">
        <v>603</v>
      </c>
      <c r="B119" s="52" t="s">
        <v>635</v>
      </c>
      <c r="C119" s="52"/>
      <c r="D119" s="52">
        <v>840</v>
      </c>
      <c r="E119" s="52">
        <v>0.54800000000000004</v>
      </c>
      <c r="F119" s="52"/>
      <c r="G119" s="52">
        <v>10.3</v>
      </c>
      <c r="H119" s="52">
        <v>1</v>
      </c>
      <c r="I119" s="53" t="s">
        <v>267</v>
      </c>
      <c r="J119" s="52" t="s">
        <v>606</v>
      </c>
      <c r="K119" s="52">
        <v>3</v>
      </c>
      <c r="L119" s="53" t="s">
        <v>267</v>
      </c>
      <c r="M119" s="53" t="s">
        <v>267</v>
      </c>
      <c r="N119" s="52">
        <v>43</v>
      </c>
      <c r="O119" s="52">
        <v>26</v>
      </c>
      <c r="P119" s="52">
        <v>355</v>
      </c>
    </row>
    <row r="120" spans="1:16">
      <c r="A120" s="52" t="s">
        <v>603</v>
      </c>
      <c r="B120" s="52" t="s">
        <v>636</v>
      </c>
      <c r="C120" s="52" t="s">
        <v>637</v>
      </c>
      <c r="D120" s="52">
        <v>840</v>
      </c>
      <c r="E120" s="52">
        <v>0.54800000000000004</v>
      </c>
      <c r="F120" s="52"/>
      <c r="G120" s="52">
        <v>10.3</v>
      </c>
      <c r="H120" s="52">
        <v>1</v>
      </c>
      <c r="I120" s="53" t="s">
        <v>267</v>
      </c>
      <c r="J120" s="52" t="s">
        <v>606</v>
      </c>
      <c r="K120" s="52">
        <v>3</v>
      </c>
      <c r="L120" s="53" t="s">
        <v>267</v>
      </c>
      <c r="M120" s="53" t="s">
        <v>267</v>
      </c>
      <c r="N120" s="52">
        <v>43</v>
      </c>
      <c r="O120" s="52">
        <v>26</v>
      </c>
      <c r="P120" s="52">
        <v>355</v>
      </c>
    </row>
    <row r="121" spans="1:16">
      <c r="A121" s="52" t="s">
        <v>603</v>
      </c>
      <c r="B121" s="52" t="s">
        <v>638</v>
      </c>
      <c r="C121" s="52" t="s">
        <v>639</v>
      </c>
      <c r="D121" s="52">
        <v>904</v>
      </c>
      <c r="E121" s="52">
        <v>0.54800000000000004</v>
      </c>
      <c r="F121" s="52"/>
      <c r="G121" s="52">
        <v>10.3</v>
      </c>
      <c r="H121" s="52">
        <v>1</v>
      </c>
      <c r="I121" s="53" t="s">
        <v>267</v>
      </c>
      <c r="J121" s="52" t="s">
        <v>606</v>
      </c>
      <c r="K121" s="52">
        <v>3</v>
      </c>
      <c r="L121" s="53" t="s">
        <v>267</v>
      </c>
      <c r="M121" s="53" t="s">
        <v>267</v>
      </c>
      <c r="N121" s="52">
        <v>43</v>
      </c>
      <c r="O121" s="52">
        <v>26</v>
      </c>
      <c r="P121" s="52">
        <v>355</v>
      </c>
    </row>
    <row r="122" spans="1:16">
      <c r="A122" s="52" t="s">
        <v>603</v>
      </c>
      <c r="B122" s="52" t="s">
        <v>640</v>
      </c>
      <c r="C122" s="52" t="s">
        <v>641</v>
      </c>
      <c r="D122" s="52">
        <v>904</v>
      </c>
      <c r="E122" s="52">
        <v>0.54800000000000004</v>
      </c>
      <c r="F122" s="52"/>
      <c r="G122" s="52">
        <v>10.3</v>
      </c>
      <c r="H122" s="52">
        <v>1</v>
      </c>
      <c r="I122" s="53" t="s">
        <v>267</v>
      </c>
      <c r="J122" s="52" t="s">
        <v>606</v>
      </c>
      <c r="K122" s="52">
        <v>3</v>
      </c>
      <c r="L122" s="53" t="s">
        <v>267</v>
      </c>
      <c r="M122" s="53" t="s">
        <v>267</v>
      </c>
      <c r="N122" s="52">
        <v>43</v>
      </c>
      <c r="O122" s="52">
        <v>26</v>
      </c>
      <c r="P122" s="52">
        <v>355</v>
      </c>
    </row>
    <row r="123" spans="1:16">
      <c r="A123" s="52" t="s">
        <v>603</v>
      </c>
      <c r="B123" s="52" t="s">
        <v>642</v>
      </c>
      <c r="C123" s="52" t="s">
        <v>643</v>
      </c>
      <c r="D123" s="52">
        <v>904</v>
      </c>
      <c r="E123" s="52">
        <v>0.54800000000000004</v>
      </c>
      <c r="F123" s="52"/>
      <c r="G123" s="52">
        <v>10.3</v>
      </c>
      <c r="H123" s="52">
        <v>1</v>
      </c>
      <c r="I123" s="53" t="s">
        <v>267</v>
      </c>
      <c r="J123" s="52" t="s">
        <v>606</v>
      </c>
      <c r="K123" s="52">
        <v>3</v>
      </c>
      <c r="L123" s="53" t="s">
        <v>267</v>
      </c>
      <c r="M123" s="53" t="s">
        <v>267</v>
      </c>
      <c r="N123" s="52">
        <v>43</v>
      </c>
      <c r="O123" s="52">
        <v>26</v>
      </c>
      <c r="P123" s="52">
        <v>355</v>
      </c>
    </row>
    <row r="124" spans="1:16">
      <c r="A124" s="52" t="s">
        <v>603</v>
      </c>
      <c r="B124" s="52" t="s">
        <v>644</v>
      </c>
      <c r="C124" s="52" t="s">
        <v>645</v>
      </c>
      <c r="D124" s="52">
        <v>904</v>
      </c>
      <c r="E124" s="52">
        <v>0.54800000000000004</v>
      </c>
      <c r="F124" s="52"/>
      <c r="G124" s="52">
        <v>10.3</v>
      </c>
      <c r="H124" s="52">
        <v>1</v>
      </c>
      <c r="I124" s="53" t="s">
        <v>267</v>
      </c>
      <c r="J124" s="52" t="s">
        <v>606</v>
      </c>
      <c r="K124" s="52">
        <v>3</v>
      </c>
      <c r="L124" s="53" t="s">
        <v>267</v>
      </c>
      <c r="M124" s="53" t="s">
        <v>267</v>
      </c>
      <c r="N124" s="52">
        <v>43</v>
      </c>
      <c r="O124" s="52">
        <v>26</v>
      </c>
      <c r="P124" s="52">
        <v>355</v>
      </c>
    </row>
    <row r="125" spans="1:16">
      <c r="A125" s="52" t="s">
        <v>603</v>
      </c>
      <c r="B125" s="52" t="s">
        <v>646</v>
      </c>
      <c r="C125" s="52" t="s">
        <v>647</v>
      </c>
      <c r="D125" s="52">
        <v>904</v>
      </c>
      <c r="E125" s="52">
        <v>0.54800000000000004</v>
      </c>
      <c r="F125" s="52"/>
      <c r="G125" s="52">
        <v>10.3</v>
      </c>
      <c r="H125" s="52">
        <v>1</v>
      </c>
      <c r="I125" s="53" t="s">
        <v>267</v>
      </c>
      <c r="J125" s="52" t="s">
        <v>606</v>
      </c>
      <c r="K125" s="52">
        <v>3</v>
      </c>
      <c r="L125" s="53" t="s">
        <v>267</v>
      </c>
      <c r="M125" s="53" t="s">
        <v>267</v>
      </c>
      <c r="N125" s="52">
        <v>43</v>
      </c>
      <c r="O125" s="52">
        <v>26</v>
      </c>
      <c r="P125" s="52">
        <v>355</v>
      </c>
    </row>
    <row r="126" spans="1:16">
      <c r="A126" s="52" t="s">
        <v>603</v>
      </c>
      <c r="B126" s="52" t="s">
        <v>648</v>
      </c>
      <c r="C126" s="52"/>
      <c r="D126" s="52">
        <v>904</v>
      </c>
      <c r="E126" s="52"/>
      <c r="F126" s="52"/>
      <c r="G126" s="52"/>
      <c r="H126" s="52">
        <v>1</v>
      </c>
      <c r="I126" s="53" t="s">
        <v>267</v>
      </c>
      <c r="J126" s="52" t="s">
        <v>606</v>
      </c>
      <c r="K126" s="52">
        <v>3</v>
      </c>
      <c r="L126" s="53" t="s">
        <v>267</v>
      </c>
      <c r="M126" s="53" t="s">
        <v>267</v>
      </c>
      <c r="N126" s="52">
        <v>43</v>
      </c>
      <c r="O126" s="52">
        <v>26</v>
      </c>
      <c r="P126" s="52">
        <v>355</v>
      </c>
    </row>
    <row r="127" spans="1:16">
      <c r="A127" s="52" t="s">
        <v>603</v>
      </c>
      <c r="B127" s="52" t="s">
        <v>649</v>
      </c>
      <c r="C127" s="52"/>
      <c r="D127" s="52">
        <v>904</v>
      </c>
      <c r="E127" s="52"/>
      <c r="F127" s="52"/>
      <c r="G127" s="52"/>
      <c r="H127" s="52">
        <v>1</v>
      </c>
      <c r="I127" s="53" t="s">
        <v>267</v>
      </c>
      <c r="J127" s="52" t="s">
        <v>606</v>
      </c>
      <c r="K127" s="52">
        <v>3</v>
      </c>
      <c r="L127" s="53" t="s">
        <v>267</v>
      </c>
      <c r="M127" s="53" t="s">
        <v>267</v>
      </c>
      <c r="N127" s="52">
        <v>43</v>
      </c>
      <c r="O127" s="52">
        <v>26</v>
      </c>
      <c r="P127" s="52">
        <v>355</v>
      </c>
    </row>
    <row r="128" spans="1:16">
      <c r="A128" s="52" t="s">
        <v>603</v>
      </c>
      <c r="B128" s="52" t="s">
        <v>650</v>
      </c>
      <c r="C128" s="52" t="s">
        <v>651</v>
      </c>
      <c r="D128" s="52">
        <v>840</v>
      </c>
      <c r="E128" s="52">
        <v>0.57699999999999996</v>
      </c>
      <c r="F128" s="52"/>
      <c r="G128" s="52">
        <v>10.3</v>
      </c>
      <c r="H128" s="52">
        <v>1</v>
      </c>
      <c r="I128" s="53" t="s">
        <v>267</v>
      </c>
      <c r="J128" s="52" t="s">
        <v>606</v>
      </c>
      <c r="K128" s="52">
        <v>3</v>
      </c>
      <c r="L128" s="53" t="s">
        <v>267</v>
      </c>
      <c r="M128" s="53" t="s">
        <v>267</v>
      </c>
      <c r="N128" s="52">
        <v>43</v>
      </c>
      <c r="O128" s="52">
        <v>26</v>
      </c>
      <c r="P128" s="52">
        <v>355</v>
      </c>
    </row>
    <row r="129" spans="1:16">
      <c r="A129" s="52" t="s">
        <v>603</v>
      </c>
      <c r="B129" s="52" t="s">
        <v>652</v>
      </c>
      <c r="C129" s="52" t="s">
        <v>653</v>
      </c>
      <c r="D129" s="52">
        <v>840</v>
      </c>
      <c r="E129" s="52">
        <v>0.57699999999999996</v>
      </c>
      <c r="F129" s="52"/>
      <c r="G129" s="52">
        <v>10.3</v>
      </c>
      <c r="H129" s="52">
        <v>1</v>
      </c>
      <c r="I129" s="53" t="s">
        <v>267</v>
      </c>
      <c r="J129" s="52" t="s">
        <v>606</v>
      </c>
      <c r="K129" s="52">
        <v>3</v>
      </c>
      <c r="L129" s="53" t="s">
        <v>267</v>
      </c>
      <c r="M129" s="53" t="s">
        <v>267</v>
      </c>
      <c r="N129" s="52">
        <v>43</v>
      </c>
      <c r="O129" s="52">
        <v>26</v>
      </c>
      <c r="P129" s="52">
        <v>355</v>
      </c>
    </row>
    <row r="130" spans="1:16">
      <c r="A130" s="52" t="s">
        <v>603</v>
      </c>
      <c r="B130" s="52" t="s">
        <v>654</v>
      </c>
      <c r="C130" s="52" t="s">
        <v>655</v>
      </c>
      <c r="D130" s="52">
        <v>840</v>
      </c>
      <c r="E130" s="52">
        <v>0.57699999999999996</v>
      </c>
      <c r="F130" s="52"/>
      <c r="G130" s="52">
        <v>10.3</v>
      </c>
      <c r="H130" s="52">
        <v>1</v>
      </c>
      <c r="I130" s="53" t="s">
        <v>267</v>
      </c>
      <c r="J130" s="52" t="s">
        <v>606</v>
      </c>
      <c r="K130" s="52">
        <v>3</v>
      </c>
      <c r="L130" s="53" t="s">
        <v>267</v>
      </c>
      <c r="M130" s="53" t="s">
        <v>267</v>
      </c>
      <c r="N130" s="52">
        <v>43</v>
      </c>
      <c r="O130" s="52">
        <v>26</v>
      </c>
      <c r="P130" s="52">
        <v>355</v>
      </c>
    </row>
    <row r="131" spans="1:16">
      <c r="A131" s="52" t="s">
        <v>603</v>
      </c>
      <c r="B131" s="52" t="s">
        <v>656</v>
      </c>
      <c r="C131" s="52" t="s">
        <v>657</v>
      </c>
      <c r="D131" s="52">
        <v>840</v>
      </c>
      <c r="E131" s="52">
        <v>0.57699999999999996</v>
      </c>
      <c r="F131" s="52"/>
      <c r="G131" s="52">
        <v>10.3</v>
      </c>
      <c r="H131" s="52">
        <v>1</v>
      </c>
      <c r="I131" s="53" t="s">
        <v>267</v>
      </c>
      <c r="J131" s="52" t="s">
        <v>606</v>
      </c>
      <c r="K131" s="52">
        <v>3</v>
      </c>
      <c r="L131" s="53" t="s">
        <v>267</v>
      </c>
      <c r="M131" s="53" t="s">
        <v>267</v>
      </c>
      <c r="N131" s="52">
        <v>43</v>
      </c>
      <c r="O131" s="52">
        <v>26</v>
      </c>
      <c r="P131" s="52">
        <v>355</v>
      </c>
    </row>
    <row r="132" spans="1:16">
      <c r="A132" s="52" t="s">
        <v>603</v>
      </c>
      <c r="B132" s="52" t="s">
        <v>658</v>
      </c>
      <c r="C132" s="52" t="s">
        <v>659</v>
      </c>
      <c r="D132" s="52">
        <v>840</v>
      </c>
      <c r="E132" s="52">
        <v>0.57699999999999996</v>
      </c>
      <c r="F132" s="52"/>
      <c r="G132" s="52">
        <v>10.3</v>
      </c>
      <c r="H132" s="52">
        <v>1</v>
      </c>
      <c r="I132" s="53" t="s">
        <v>267</v>
      </c>
      <c r="J132" s="52" t="s">
        <v>606</v>
      </c>
      <c r="K132" s="52">
        <v>3</v>
      </c>
      <c r="L132" s="53" t="s">
        <v>267</v>
      </c>
      <c r="M132" s="53" t="s">
        <v>267</v>
      </c>
      <c r="N132" s="52">
        <v>43</v>
      </c>
      <c r="O132" s="52">
        <v>26</v>
      </c>
      <c r="P132" s="52">
        <v>355</v>
      </c>
    </row>
    <row r="133" spans="1:16">
      <c r="A133" s="52" t="s">
        <v>603</v>
      </c>
      <c r="B133" s="52" t="s">
        <v>660</v>
      </c>
      <c r="C133" s="52" t="s">
        <v>661</v>
      </c>
      <c r="D133" s="52">
        <v>840</v>
      </c>
      <c r="E133" s="52">
        <v>0.57699999999999996</v>
      </c>
      <c r="F133" s="52"/>
      <c r="G133" s="52">
        <v>10.3</v>
      </c>
      <c r="H133" s="52">
        <v>1</v>
      </c>
      <c r="I133" s="53" t="s">
        <v>267</v>
      </c>
      <c r="J133" s="52" t="s">
        <v>606</v>
      </c>
      <c r="K133" s="52">
        <v>3</v>
      </c>
      <c r="L133" s="53" t="s">
        <v>267</v>
      </c>
      <c r="M133" s="53" t="s">
        <v>267</v>
      </c>
      <c r="N133" s="52">
        <v>43</v>
      </c>
      <c r="O133" s="52">
        <v>26</v>
      </c>
      <c r="P133" s="52">
        <v>355</v>
      </c>
    </row>
    <row r="134" spans="1:16">
      <c r="A134" s="52" t="s">
        <v>603</v>
      </c>
      <c r="B134" s="52" t="s">
        <v>662</v>
      </c>
      <c r="C134" s="52" t="s">
        <v>663</v>
      </c>
      <c r="D134" s="52">
        <v>840</v>
      </c>
      <c r="E134" s="52">
        <v>0.57699999999999996</v>
      </c>
      <c r="F134" s="52"/>
      <c r="G134" s="52">
        <v>10.3</v>
      </c>
      <c r="H134" s="52">
        <v>1</v>
      </c>
      <c r="I134" s="53" t="s">
        <v>267</v>
      </c>
      <c r="J134" s="52" t="s">
        <v>606</v>
      </c>
      <c r="K134" s="52">
        <v>3</v>
      </c>
      <c r="L134" s="53" t="s">
        <v>267</v>
      </c>
      <c r="M134" s="53" t="s">
        <v>267</v>
      </c>
      <c r="N134" s="52">
        <v>43</v>
      </c>
      <c r="O134" s="52">
        <v>26</v>
      </c>
      <c r="P134" s="52">
        <v>355</v>
      </c>
    </row>
    <row r="135" spans="1:16">
      <c r="A135" s="52" t="s">
        <v>603</v>
      </c>
      <c r="B135" s="52" t="s">
        <v>664</v>
      </c>
      <c r="C135" s="52" t="s">
        <v>665</v>
      </c>
      <c r="D135" s="52">
        <v>840</v>
      </c>
      <c r="E135" s="52">
        <v>0.57699999999999996</v>
      </c>
      <c r="F135" s="52"/>
      <c r="G135" s="52">
        <v>10.3</v>
      </c>
      <c r="H135" s="52">
        <v>1</v>
      </c>
      <c r="I135" s="53" t="s">
        <v>267</v>
      </c>
      <c r="J135" s="52" t="s">
        <v>606</v>
      </c>
      <c r="K135" s="52">
        <v>3</v>
      </c>
      <c r="L135" s="53" t="s">
        <v>267</v>
      </c>
      <c r="M135" s="53" t="s">
        <v>267</v>
      </c>
      <c r="N135" s="52">
        <v>43</v>
      </c>
      <c r="O135" s="52">
        <v>26</v>
      </c>
      <c r="P135" s="52">
        <v>355</v>
      </c>
    </row>
    <row r="136" spans="1:16">
      <c r="A136" s="52" t="s">
        <v>603</v>
      </c>
      <c r="B136" s="52" t="s">
        <v>666</v>
      </c>
      <c r="C136" s="52" t="s">
        <v>667</v>
      </c>
      <c r="D136" s="52">
        <v>834</v>
      </c>
      <c r="E136" s="52"/>
      <c r="F136" s="52"/>
      <c r="G136" s="52"/>
      <c r="H136" s="52">
        <v>1</v>
      </c>
      <c r="I136" s="53" t="s">
        <v>267</v>
      </c>
      <c r="J136" s="52" t="s">
        <v>606</v>
      </c>
      <c r="K136" s="52">
        <v>3</v>
      </c>
      <c r="L136" s="53" t="s">
        <v>267</v>
      </c>
      <c r="M136" s="53" t="s">
        <v>267</v>
      </c>
      <c r="N136" s="52">
        <v>43</v>
      </c>
      <c r="O136" s="52">
        <v>26</v>
      </c>
      <c r="P136" s="52">
        <v>355</v>
      </c>
    </row>
    <row r="137" spans="1:16">
      <c r="A137" s="52" t="s">
        <v>603</v>
      </c>
      <c r="B137" s="52" t="s">
        <v>668</v>
      </c>
      <c r="C137" s="52" t="s">
        <v>667</v>
      </c>
      <c r="D137" s="52">
        <v>834</v>
      </c>
      <c r="E137" s="52"/>
      <c r="F137" s="52"/>
      <c r="G137" s="52"/>
      <c r="H137" s="52">
        <v>1</v>
      </c>
      <c r="I137" s="53" t="s">
        <v>267</v>
      </c>
      <c r="J137" s="52" t="s">
        <v>606</v>
      </c>
      <c r="K137" s="52">
        <v>3</v>
      </c>
      <c r="L137" s="53" t="s">
        <v>267</v>
      </c>
      <c r="M137" s="53" t="s">
        <v>267</v>
      </c>
      <c r="N137" s="52">
        <v>43</v>
      </c>
      <c r="O137" s="52">
        <v>26</v>
      </c>
      <c r="P137" s="52">
        <v>355</v>
      </c>
    </row>
    <row r="138" spans="1:16">
      <c r="A138" s="52" t="s">
        <v>603</v>
      </c>
      <c r="B138" s="52" t="s">
        <v>669</v>
      </c>
      <c r="C138" s="52" t="s">
        <v>667</v>
      </c>
      <c r="D138" s="52">
        <v>834</v>
      </c>
      <c r="E138" s="52"/>
      <c r="F138" s="52"/>
      <c r="G138" s="52"/>
      <c r="H138" s="52">
        <v>1</v>
      </c>
      <c r="I138" s="53" t="s">
        <v>267</v>
      </c>
      <c r="J138" s="52" t="s">
        <v>606</v>
      </c>
      <c r="K138" s="52">
        <v>3</v>
      </c>
      <c r="L138" s="53" t="s">
        <v>267</v>
      </c>
      <c r="M138" s="53" t="s">
        <v>267</v>
      </c>
      <c r="N138" s="52">
        <v>43</v>
      </c>
      <c r="O138" s="52">
        <v>26</v>
      </c>
      <c r="P138" s="52">
        <v>355</v>
      </c>
    </row>
    <row r="139" spans="1:16">
      <c r="A139" s="52" t="s">
        <v>603</v>
      </c>
      <c r="B139" s="52" t="s">
        <v>670</v>
      </c>
      <c r="C139" s="52" t="s">
        <v>671</v>
      </c>
      <c r="D139" s="52">
        <v>808</v>
      </c>
      <c r="E139" s="52">
        <v>0.57700000000000007</v>
      </c>
      <c r="F139" s="52"/>
      <c r="G139" s="52">
        <v>10.3</v>
      </c>
      <c r="H139" s="52">
        <v>1</v>
      </c>
      <c r="I139" s="53" t="s">
        <v>267</v>
      </c>
      <c r="J139" s="52" t="s">
        <v>606</v>
      </c>
      <c r="K139" s="52">
        <v>3</v>
      </c>
      <c r="L139" s="53" t="s">
        <v>267</v>
      </c>
      <c r="M139" s="53" t="s">
        <v>267</v>
      </c>
      <c r="N139" s="52">
        <v>43</v>
      </c>
      <c r="O139" s="52">
        <v>26</v>
      </c>
      <c r="P139" s="52">
        <v>355</v>
      </c>
    </row>
    <row r="140" spans="1:16">
      <c r="A140" s="52" t="s">
        <v>603</v>
      </c>
      <c r="B140" s="52" t="s">
        <v>672</v>
      </c>
      <c r="C140" s="52" t="s">
        <v>673</v>
      </c>
      <c r="D140" s="52">
        <v>808</v>
      </c>
      <c r="E140" s="52">
        <v>0.57700000000000007</v>
      </c>
      <c r="F140" s="52"/>
      <c r="G140" s="52">
        <v>10.3</v>
      </c>
      <c r="H140" s="52">
        <v>1</v>
      </c>
      <c r="I140" s="53" t="s">
        <v>267</v>
      </c>
      <c r="J140" s="52" t="s">
        <v>606</v>
      </c>
      <c r="K140" s="52">
        <v>3</v>
      </c>
      <c r="L140" s="53" t="s">
        <v>267</v>
      </c>
      <c r="M140" s="53" t="s">
        <v>267</v>
      </c>
      <c r="N140" s="52">
        <v>43</v>
      </c>
      <c r="O140" s="52">
        <v>26</v>
      </c>
      <c r="P140" s="52">
        <v>355</v>
      </c>
    </row>
    <row r="141" spans="1:16">
      <c r="A141" s="52" t="s">
        <v>603</v>
      </c>
      <c r="B141" s="52" t="s">
        <v>674</v>
      </c>
      <c r="C141" s="52" t="s">
        <v>620</v>
      </c>
      <c r="D141" s="52">
        <v>808</v>
      </c>
      <c r="E141" s="52">
        <v>0.57700000000000007</v>
      </c>
      <c r="F141" s="52"/>
      <c r="G141" s="52">
        <v>10.3</v>
      </c>
      <c r="H141" s="52">
        <v>1</v>
      </c>
      <c r="I141" s="53" t="s">
        <v>267</v>
      </c>
      <c r="J141" s="52" t="s">
        <v>606</v>
      </c>
      <c r="K141" s="52">
        <v>3</v>
      </c>
      <c r="L141" s="53" t="s">
        <v>267</v>
      </c>
      <c r="M141" s="53" t="s">
        <v>267</v>
      </c>
      <c r="N141" s="52">
        <v>43</v>
      </c>
      <c r="O141" s="52">
        <v>26</v>
      </c>
      <c r="P141" s="52">
        <v>355</v>
      </c>
    </row>
    <row r="142" spans="1:16">
      <c r="A142" s="52" t="s">
        <v>603</v>
      </c>
      <c r="B142" s="52" t="s">
        <v>675</v>
      </c>
      <c r="C142" s="52" t="s">
        <v>676</v>
      </c>
      <c r="D142" s="52">
        <v>808</v>
      </c>
      <c r="E142" s="52">
        <v>0.57700000000000007</v>
      </c>
      <c r="F142" s="52"/>
      <c r="G142" s="52">
        <v>10.3</v>
      </c>
      <c r="H142" s="52">
        <v>1</v>
      </c>
      <c r="I142" s="53" t="s">
        <v>267</v>
      </c>
      <c r="J142" s="52" t="s">
        <v>606</v>
      </c>
      <c r="K142" s="52">
        <v>3</v>
      </c>
      <c r="L142" s="53" t="s">
        <v>267</v>
      </c>
      <c r="M142" s="53" t="s">
        <v>267</v>
      </c>
      <c r="N142" s="52">
        <v>43</v>
      </c>
      <c r="O142" s="52">
        <v>26</v>
      </c>
      <c r="P142" s="52">
        <v>355</v>
      </c>
    </row>
    <row r="143" spans="1:16">
      <c r="A143" s="52" t="s">
        <v>603</v>
      </c>
      <c r="B143" s="52" t="s">
        <v>677</v>
      </c>
      <c r="C143" s="52" t="s">
        <v>678</v>
      </c>
      <c r="D143" s="52">
        <v>808</v>
      </c>
      <c r="E143" s="52">
        <v>0.57700000000000007</v>
      </c>
      <c r="F143" s="52"/>
      <c r="G143" s="52">
        <v>10.3</v>
      </c>
      <c r="H143" s="52">
        <v>1</v>
      </c>
      <c r="I143" s="53" t="s">
        <v>267</v>
      </c>
      <c r="J143" s="52" t="s">
        <v>606</v>
      </c>
      <c r="K143" s="52">
        <v>3</v>
      </c>
      <c r="L143" s="53" t="s">
        <v>267</v>
      </c>
      <c r="M143" s="53" t="s">
        <v>267</v>
      </c>
      <c r="N143" s="52">
        <v>43</v>
      </c>
      <c r="O143" s="52">
        <v>26</v>
      </c>
      <c r="P143" s="52">
        <v>355</v>
      </c>
    </row>
    <row r="144" spans="1:16">
      <c r="A144" s="52" t="s">
        <v>603</v>
      </c>
      <c r="B144" s="52" t="s">
        <v>679</v>
      </c>
      <c r="C144" s="52" t="s">
        <v>673</v>
      </c>
      <c r="D144" s="52">
        <v>808</v>
      </c>
      <c r="E144" s="52">
        <v>0.57700000000000007</v>
      </c>
      <c r="F144" s="52"/>
      <c r="G144" s="52">
        <v>10.3</v>
      </c>
      <c r="H144" s="52">
        <v>1</v>
      </c>
      <c r="I144" s="53" t="s">
        <v>267</v>
      </c>
      <c r="J144" s="52" t="s">
        <v>606</v>
      </c>
      <c r="K144" s="52">
        <v>3</v>
      </c>
      <c r="L144" s="53" t="s">
        <v>267</v>
      </c>
      <c r="M144" s="53" t="s">
        <v>267</v>
      </c>
      <c r="N144" s="52">
        <v>43</v>
      </c>
      <c r="O144" s="52">
        <v>26</v>
      </c>
      <c r="P144" s="52">
        <v>355</v>
      </c>
    </row>
    <row r="145" spans="1:16">
      <c r="A145" s="52" t="s">
        <v>603</v>
      </c>
      <c r="B145" s="52" t="s">
        <v>680</v>
      </c>
      <c r="C145" s="52" t="s">
        <v>671</v>
      </c>
      <c r="D145" s="52">
        <v>808</v>
      </c>
      <c r="E145" s="52">
        <v>0.57700000000000007</v>
      </c>
      <c r="F145" s="52"/>
      <c r="G145" s="52">
        <v>10.3</v>
      </c>
      <c r="H145" s="52">
        <v>1</v>
      </c>
      <c r="I145" s="53" t="s">
        <v>267</v>
      </c>
      <c r="J145" s="52" t="s">
        <v>606</v>
      </c>
      <c r="K145" s="52">
        <v>3</v>
      </c>
      <c r="L145" s="53" t="s">
        <v>267</v>
      </c>
      <c r="M145" s="53" t="s">
        <v>267</v>
      </c>
      <c r="N145" s="52">
        <v>43</v>
      </c>
      <c r="O145" s="52">
        <v>26</v>
      </c>
      <c r="P145" s="52">
        <v>355</v>
      </c>
    </row>
    <row r="146" spans="1:16">
      <c r="A146" s="52" t="s">
        <v>603</v>
      </c>
      <c r="B146" s="52" t="s">
        <v>681</v>
      </c>
      <c r="C146" s="52" t="s">
        <v>671</v>
      </c>
      <c r="D146" s="52">
        <v>808</v>
      </c>
      <c r="E146" s="52">
        <v>0.57700000000000007</v>
      </c>
      <c r="F146" s="52"/>
      <c r="G146" s="52">
        <v>10.3</v>
      </c>
      <c r="H146" s="52">
        <v>1</v>
      </c>
      <c r="I146" s="53" t="s">
        <v>267</v>
      </c>
      <c r="J146" s="52" t="s">
        <v>606</v>
      </c>
      <c r="K146" s="52">
        <v>3</v>
      </c>
      <c r="L146" s="53" t="s">
        <v>267</v>
      </c>
      <c r="M146" s="53" t="s">
        <v>267</v>
      </c>
      <c r="N146" s="52">
        <v>43</v>
      </c>
      <c r="O146" s="52">
        <v>26</v>
      </c>
      <c r="P146" s="52">
        <v>355</v>
      </c>
    </row>
    <row r="147" spans="1:16">
      <c r="A147" s="52" t="s">
        <v>603</v>
      </c>
      <c r="B147" s="52" t="s">
        <v>682</v>
      </c>
      <c r="C147" s="52" t="s">
        <v>683</v>
      </c>
      <c r="D147" s="52"/>
      <c r="E147" s="52">
        <v>0.56800000000000006</v>
      </c>
      <c r="F147" s="52"/>
      <c r="G147" s="52">
        <v>10.3</v>
      </c>
      <c r="H147" s="52">
        <v>1</v>
      </c>
      <c r="I147" s="53" t="s">
        <v>267</v>
      </c>
      <c r="J147" s="52" t="s">
        <v>606</v>
      </c>
      <c r="K147" s="52">
        <v>3</v>
      </c>
      <c r="L147" s="53" t="s">
        <v>267</v>
      </c>
      <c r="M147" s="53" t="s">
        <v>267</v>
      </c>
      <c r="N147" s="52">
        <v>43</v>
      </c>
      <c r="O147" s="52">
        <v>26</v>
      </c>
      <c r="P147" s="52">
        <v>370</v>
      </c>
    </row>
    <row r="148" spans="1:16">
      <c r="A148" s="52" t="s">
        <v>603</v>
      </c>
      <c r="B148" s="52" t="s">
        <v>684</v>
      </c>
      <c r="C148" s="52" t="s">
        <v>683</v>
      </c>
      <c r="D148" s="52"/>
      <c r="E148" s="52">
        <v>0.56800000000000006</v>
      </c>
      <c r="F148" s="52"/>
      <c r="G148" s="52">
        <v>10.3</v>
      </c>
      <c r="H148" s="52">
        <v>1</v>
      </c>
      <c r="I148" s="53" t="s">
        <v>267</v>
      </c>
      <c r="J148" s="52" t="s">
        <v>606</v>
      </c>
      <c r="K148" s="52">
        <v>3</v>
      </c>
      <c r="L148" s="53" t="s">
        <v>267</v>
      </c>
      <c r="M148" s="53" t="s">
        <v>267</v>
      </c>
      <c r="N148" s="52">
        <v>43</v>
      </c>
      <c r="O148" s="52">
        <v>26</v>
      </c>
      <c r="P148" s="52">
        <v>370</v>
      </c>
    </row>
    <row r="149" spans="1:16">
      <c r="A149" s="52" t="s">
        <v>603</v>
      </c>
      <c r="B149" s="52" t="s">
        <v>685</v>
      </c>
      <c r="C149" s="52" t="s">
        <v>683</v>
      </c>
      <c r="D149" s="52"/>
      <c r="E149" s="52">
        <v>0.56800000000000006</v>
      </c>
      <c r="F149" s="52"/>
      <c r="G149" s="52">
        <v>10.3</v>
      </c>
      <c r="H149" s="52">
        <v>1</v>
      </c>
      <c r="I149" s="53" t="s">
        <v>267</v>
      </c>
      <c r="J149" s="52" t="s">
        <v>606</v>
      </c>
      <c r="K149" s="52">
        <v>3</v>
      </c>
      <c r="L149" s="53" t="s">
        <v>267</v>
      </c>
      <c r="M149" s="53" t="s">
        <v>267</v>
      </c>
      <c r="N149" s="52">
        <v>43</v>
      </c>
      <c r="O149" s="52">
        <v>26</v>
      </c>
      <c r="P149" s="52">
        <v>370</v>
      </c>
    </row>
    <row r="150" spans="1:16">
      <c r="A150" s="52" t="s">
        <v>603</v>
      </c>
      <c r="B150" s="52" t="s">
        <v>686</v>
      </c>
      <c r="C150" s="52" t="s">
        <v>683</v>
      </c>
      <c r="D150" s="52"/>
      <c r="E150" s="52">
        <v>0.56800000000000006</v>
      </c>
      <c r="F150" s="52"/>
      <c r="G150" s="52">
        <v>10.3</v>
      </c>
      <c r="H150" s="52">
        <v>1</v>
      </c>
      <c r="I150" s="53" t="s">
        <v>267</v>
      </c>
      <c r="J150" s="52" t="s">
        <v>606</v>
      </c>
      <c r="K150" s="52">
        <v>3</v>
      </c>
      <c r="L150" s="53" t="s">
        <v>267</v>
      </c>
      <c r="M150" s="53" t="s">
        <v>267</v>
      </c>
      <c r="N150" s="52">
        <v>43</v>
      </c>
      <c r="O150" s="52">
        <v>26</v>
      </c>
      <c r="P150" s="52">
        <v>370</v>
      </c>
    </row>
    <row r="151" spans="1:16">
      <c r="A151" s="52" t="s">
        <v>603</v>
      </c>
      <c r="B151" s="52" t="s">
        <v>687</v>
      </c>
      <c r="C151" s="52" t="s">
        <v>688</v>
      </c>
      <c r="D151" s="52"/>
      <c r="E151" s="52">
        <v>0.55000000000000004</v>
      </c>
      <c r="F151" s="52"/>
      <c r="G151" s="52">
        <v>10.8</v>
      </c>
      <c r="H151" s="52">
        <v>1</v>
      </c>
      <c r="I151" s="53" t="s">
        <v>267</v>
      </c>
      <c r="J151" s="52" t="s">
        <v>606</v>
      </c>
      <c r="K151" s="52">
        <v>3</v>
      </c>
      <c r="L151" s="53" t="s">
        <v>267</v>
      </c>
      <c r="M151" s="53" t="s">
        <v>267</v>
      </c>
      <c r="N151" s="52">
        <v>46</v>
      </c>
      <c r="O151" s="52">
        <v>26</v>
      </c>
      <c r="P151" s="52">
        <v>380</v>
      </c>
    </row>
    <row r="152" spans="1:16">
      <c r="A152" s="52" t="s">
        <v>603</v>
      </c>
      <c r="B152" s="52" t="s">
        <v>689</v>
      </c>
      <c r="C152" s="52" t="s">
        <v>690</v>
      </c>
      <c r="D152" s="52"/>
      <c r="E152" s="52">
        <v>0.55000000000000004</v>
      </c>
      <c r="F152" s="52"/>
      <c r="G152" s="52">
        <v>10.8</v>
      </c>
      <c r="H152" s="52">
        <v>1</v>
      </c>
      <c r="I152" s="53" t="s">
        <v>267</v>
      </c>
      <c r="J152" s="52" t="s">
        <v>606</v>
      </c>
      <c r="K152" s="52">
        <v>3</v>
      </c>
      <c r="L152" s="53" t="s">
        <v>267</v>
      </c>
      <c r="M152" s="53" t="s">
        <v>267</v>
      </c>
      <c r="N152" s="52">
        <v>46</v>
      </c>
      <c r="O152" s="52">
        <v>26</v>
      </c>
      <c r="P152" s="52">
        <v>380</v>
      </c>
    </row>
    <row r="153" spans="1:16">
      <c r="A153" s="52" t="s">
        <v>603</v>
      </c>
      <c r="B153" s="52" t="s">
        <v>691</v>
      </c>
      <c r="C153" s="52" t="s">
        <v>671</v>
      </c>
      <c r="D153" s="52"/>
      <c r="E153" s="52">
        <v>0.55000000000000004</v>
      </c>
      <c r="F153" s="52"/>
      <c r="G153" s="52">
        <v>10.8</v>
      </c>
      <c r="H153" s="52">
        <v>1</v>
      </c>
      <c r="I153" s="53" t="s">
        <v>267</v>
      </c>
      <c r="J153" s="52" t="s">
        <v>606</v>
      </c>
      <c r="K153" s="52">
        <v>3</v>
      </c>
      <c r="L153" s="53" t="s">
        <v>267</v>
      </c>
      <c r="M153" s="53" t="s">
        <v>267</v>
      </c>
      <c r="N153" s="52">
        <v>46</v>
      </c>
      <c r="O153" s="52">
        <v>26</v>
      </c>
      <c r="P153" s="52">
        <v>380</v>
      </c>
    </row>
    <row r="154" spans="1:16">
      <c r="A154" s="52" t="s">
        <v>603</v>
      </c>
      <c r="B154" s="52" t="s">
        <v>687</v>
      </c>
      <c r="C154" s="52" t="s">
        <v>688</v>
      </c>
      <c r="D154" s="52"/>
      <c r="E154" s="52">
        <v>0.55000000000000004</v>
      </c>
      <c r="F154" s="52"/>
      <c r="G154" s="52">
        <v>10.8</v>
      </c>
      <c r="H154" s="52">
        <v>1</v>
      </c>
      <c r="I154" s="53" t="s">
        <v>267</v>
      </c>
      <c r="J154" s="52" t="s">
        <v>606</v>
      </c>
      <c r="K154" s="52">
        <v>3</v>
      </c>
      <c r="L154" s="53" t="s">
        <v>267</v>
      </c>
      <c r="M154" s="53" t="s">
        <v>267</v>
      </c>
      <c r="N154" s="52">
        <v>46</v>
      </c>
      <c r="O154" s="52">
        <v>26</v>
      </c>
      <c r="P154" s="52">
        <v>380</v>
      </c>
    </row>
    <row r="155" spans="1:16">
      <c r="A155" s="52" t="s">
        <v>603</v>
      </c>
      <c r="B155" s="52" t="s">
        <v>692</v>
      </c>
      <c r="C155" s="52" t="s">
        <v>693</v>
      </c>
      <c r="D155" s="52"/>
      <c r="E155" s="52">
        <v>0.55000000000000004</v>
      </c>
      <c r="F155" s="52"/>
      <c r="G155" s="52">
        <v>10.8</v>
      </c>
      <c r="H155" s="52">
        <v>1</v>
      </c>
      <c r="I155" s="53" t="s">
        <v>267</v>
      </c>
      <c r="J155" s="52" t="s">
        <v>606</v>
      </c>
      <c r="K155" s="52">
        <v>3</v>
      </c>
      <c r="L155" s="53" t="s">
        <v>267</v>
      </c>
      <c r="M155" s="53" t="s">
        <v>267</v>
      </c>
      <c r="N155" s="52">
        <v>46</v>
      </c>
      <c r="O155" s="52">
        <v>26</v>
      </c>
      <c r="P155" s="52">
        <v>380</v>
      </c>
    </row>
    <row r="156" spans="1:16">
      <c r="A156" s="52" t="s">
        <v>603</v>
      </c>
      <c r="B156" s="52" t="s">
        <v>694</v>
      </c>
      <c r="C156" s="52" t="s">
        <v>671</v>
      </c>
      <c r="D156" s="52"/>
      <c r="E156" s="52">
        <v>0.55000000000000004</v>
      </c>
      <c r="F156" s="52"/>
      <c r="G156" s="52">
        <v>10.8</v>
      </c>
      <c r="H156" s="52">
        <v>1</v>
      </c>
      <c r="I156" s="53" t="s">
        <v>267</v>
      </c>
      <c r="J156" s="52" t="s">
        <v>606</v>
      </c>
      <c r="K156" s="52">
        <v>3</v>
      </c>
      <c r="L156" s="53" t="s">
        <v>267</v>
      </c>
      <c r="M156" s="53" t="s">
        <v>267</v>
      </c>
      <c r="N156" s="52">
        <v>46</v>
      </c>
      <c r="O156" s="52">
        <v>26</v>
      </c>
      <c r="P156" s="52">
        <v>380</v>
      </c>
    </row>
    <row r="157" spans="1:16">
      <c r="A157" s="52" t="s">
        <v>603</v>
      </c>
      <c r="B157" s="52" t="s">
        <v>695</v>
      </c>
      <c r="C157" s="52"/>
      <c r="D157" s="52">
        <v>984</v>
      </c>
      <c r="E157" s="52">
        <v>0.55000000000000004</v>
      </c>
      <c r="F157" s="52"/>
      <c r="G157" s="52">
        <v>10.8</v>
      </c>
      <c r="H157" s="52">
        <v>1</v>
      </c>
      <c r="I157" s="53" t="s">
        <v>267</v>
      </c>
      <c r="J157" s="52" t="s">
        <v>606</v>
      </c>
      <c r="K157" s="52">
        <v>3</v>
      </c>
      <c r="L157" s="53" t="s">
        <v>267</v>
      </c>
      <c r="M157" s="53" t="s">
        <v>267</v>
      </c>
      <c r="N157" s="52">
        <v>46</v>
      </c>
      <c r="O157" s="52">
        <v>26</v>
      </c>
      <c r="P157" s="52">
        <v>380</v>
      </c>
    </row>
    <row r="158" spans="1:16">
      <c r="A158" s="52" t="s">
        <v>603</v>
      </c>
      <c r="B158" s="52" t="s">
        <v>696</v>
      </c>
      <c r="C158" s="52" t="s">
        <v>673</v>
      </c>
      <c r="D158" s="52">
        <v>984</v>
      </c>
      <c r="E158" s="52">
        <v>0.55000000000000004</v>
      </c>
      <c r="F158" s="52"/>
      <c r="G158" s="52">
        <v>10.8</v>
      </c>
      <c r="H158" s="52">
        <v>1</v>
      </c>
      <c r="I158" s="53" t="s">
        <v>267</v>
      </c>
      <c r="J158" s="52" t="s">
        <v>606</v>
      </c>
      <c r="K158" s="52">
        <v>3</v>
      </c>
      <c r="L158" s="53" t="s">
        <v>267</v>
      </c>
      <c r="M158" s="53" t="s">
        <v>267</v>
      </c>
      <c r="N158" s="52">
        <v>46</v>
      </c>
      <c r="O158" s="52">
        <v>26</v>
      </c>
      <c r="P158" s="52">
        <v>380</v>
      </c>
    </row>
    <row r="159" spans="1:16">
      <c r="A159" s="52" t="s">
        <v>603</v>
      </c>
      <c r="B159" s="52" t="s">
        <v>697</v>
      </c>
      <c r="C159" s="52" t="s">
        <v>698</v>
      </c>
      <c r="D159" s="52">
        <v>984</v>
      </c>
      <c r="E159" s="52">
        <v>0.55000000000000004</v>
      </c>
      <c r="F159" s="52"/>
      <c r="G159" s="52">
        <v>10.8</v>
      </c>
      <c r="H159" s="52">
        <v>1</v>
      </c>
      <c r="I159" s="53" t="s">
        <v>267</v>
      </c>
      <c r="J159" s="52" t="s">
        <v>606</v>
      </c>
      <c r="K159" s="52">
        <v>3</v>
      </c>
      <c r="L159" s="53" t="s">
        <v>267</v>
      </c>
      <c r="M159" s="53" t="s">
        <v>267</v>
      </c>
      <c r="N159" s="52">
        <v>46</v>
      </c>
      <c r="O159" s="52">
        <v>26</v>
      </c>
      <c r="P159" s="52">
        <v>380</v>
      </c>
    </row>
    <row r="160" spans="1:16">
      <c r="A160" s="52" t="s">
        <v>603</v>
      </c>
      <c r="B160" s="52" t="s">
        <v>699</v>
      </c>
      <c r="C160" s="52" t="s">
        <v>676</v>
      </c>
      <c r="D160" s="52">
        <v>984</v>
      </c>
      <c r="E160" s="52">
        <v>0.55000000000000004</v>
      </c>
      <c r="F160" s="52"/>
      <c r="G160" s="52">
        <v>10.8</v>
      </c>
      <c r="H160" s="52">
        <v>1</v>
      </c>
      <c r="I160" s="53" t="s">
        <v>267</v>
      </c>
      <c r="J160" s="52" t="s">
        <v>606</v>
      </c>
      <c r="K160" s="52">
        <v>3</v>
      </c>
      <c r="L160" s="53" t="s">
        <v>267</v>
      </c>
      <c r="M160" s="53" t="s">
        <v>267</v>
      </c>
      <c r="N160" s="52">
        <v>46</v>
      </c>
      <c r="O160" s="52">
        <v>26</v>
      </c>
      <c r="P160" s="52">
        <v>380</v>
      </c>
    </row>
    <row r="161" spans="1:16">
      <c r="A161" s="52" t="s">
        <v>603</v>
      </c>
      <c r="B161" s="52" t="s">
        <v>700</v>
      </c>
      <c r="C161" s="52" t="s">
        <v>701</v>
      </c>
      <c r="D161" s="52">
        <v>984</v>
      </c>
      <c r="E161" s="52">
        <v>0.55000000000000004</v>
      </c>
      <c r="F161" s="52"/>
      <c r="G161" s="52">
        <v>10.8</v>
      </c>
      <c r="H161" s="52">
        <v>1</v>
      </c>
      <c r="I161" s="53" t="s">
        <v>267</v>
      </c>
      <c r="J161" s="52" t="s">
        <v>606</v>
      </c>
      <c r="K161" s="52">
        <v>3</v>
      </c>
      <c r="L161" s="53" t="s">
        <v>267</v>
      </c>
      <c r="M161" s="53" t="s">
        <v>267</v>
      </c>
      <c r="N161" s="52">
        <v>46</v>
      </c>
      <c r="O161" s="52">
        <v>26</v>
      </c>
      <c r="P161" s="52">
        <v>380</v>
      </c>
    </row>
    <row r="162" spans="1:16">
      <c r="A162" s="52" t="s">
        <v>603</v>
      </c>
      <c r="B162" s="52" t="s">
        <v>702</v>
      </c>
      <c r="C162" s="52" t="s">
        <v>701</v>
      </c>
      <c r="D162" s="52">
        <v>984</v>
      </c>
      <c r="E162" s="52">
        <v>0.55000000000000004</v>
      </c>
      <c r="F162" s="52"/>
      <c r="G162" s="52">
        <v>10.8</v>
      </c>
      <c r="H162" s="52">
        <v>1</v>
      </c>
      <c r="I162" s="53" t="s">
        <v>267</v>
      </c>
      <c r="J162" s="52" t="s">
        <v>606</v>
      </c>
      <c r="K162" s="52">
        <v>3</v>
      </c>
      <c r="L162" s="53" t="s">
        <v>267</v>
      </c>
      <c r="M162" s="53" t="s">
        <v>267</v>
      </c>
      <c r="N162" s="52">
        <v>46</v>
      </c>
      <c r="O162" s="52">
        <v>26</v>
      </c>
      <c r="P162" s="52">
        <v>380</v>
      </c>
    </row>
    <row r="163" spans="1:16">
      <c r="A163" s="52" t="s">
        <v>603</v>
      </c>
      <c r="B163" s="52" t="s">
        <v>703</v>
      </c>
      <c r="C163" s="52" t="s">
        <v>701</v>
      </c>
      <c r="D163" s="52">
        <v>984</v>
      </c>
      <c r="E163" s="52">
        <v>0.55000000000000004</v>
      </c>
      <c r="F163" s="52"/>
      <c r="G163" s="52">
        <v>10.8</v>
      </c>
      <c r="H163" s="52">
        <v>1</v>
      </c>
      <c r="I163" s="53" t="s">
        <v>267</v>
      </c>
      <c r="J163" s="52" t="s">
        <v>606</v>
      </c>
      <c r="K163" s="52">
        <v>3</v>
      </c>
      <c r="L163" s="53" t="s">
        <v>267</v>
      </c>
      <c r="M163" s="53" t="s">
        <v>267</v>
      </c>
      <c r="N163" s="52">
        <v>46</v>
      </c>
      <c r="O163" s="52">
        <v>26</v>
      </c>
      <c r="P163" s="52">
        <v>380</v>
      </c>
    </row>
    <row r="164" spans="1:16">
      <c r="A164" s="52" t="s">
        <v>603</v>
      </c>
      <c r="B164" s="52" t="s">
        <v>704</v>
      </c>
      <c r="C164" s="52" t="s">
        <v>683</v>
      </c>
      <c r="D164" s="52">
        <v>984</v>
      </c>
      <c r="E164" s="52">
        <v>0.55000000000000004</v>
      </c>
      <c r="F164" s="52"/>
      <c r="G164" s="52">
        <v>10.8</v>
      </c>
      <c r="H164" s="52">
        <v>1</v>
      </c>
      <c r="I164" s="53" t="s">
        <v>267</v>
      </c>
      <c r="J164" s="52" t="s">
        <v>606</v>
      </c>
      <c r="K164" s="52">
        <v>3</v>
      </c>
      <c r="L164" s="53" t="s">
        <v>267</v>
      </c>
      <c r="M164" s="53" t="s">
        <v>267</v>
      </c>
      <c r="N164" s="52">
        <v>46</v>
      </c>
      <c r="O164" s="52">
        <v>26</v>
      </c>
      <c r="P164" s="52">
        <v>380</v>
      </c>
    </row>
    <row r="165" spans="1:16">
      <c r="A165" s="52" t="s">
        <v>603</v>
      </c>
      <c r="B165" s="52" t="s">
        <v>705</v>
      </c>
      <c r="C165" s="52"/>
      <c r="D165" s="52">
        <v>984</v>
      </c>
      <c r="E165" s="52">
        <v>0.55000000000000004</v>
      </c>
      <c r="F165" s="52"/>
      <c r="G165" s="52">
        <v>10.8</v>
      </c>
      <c r="H165" s="52">
        <v>1</v>
      </c>
      <c r="I165" s="53" t="s">
        <v>267</v>
      </c>
      <c r="J165" s="52" t="s">
        <v>606</v>
      </c>
      <c r="K165" s="52">
        <v>3</v>
      </c>
      <c r="L165" s="53" t="s">
        <v>267</v>
      </c>
      <c r="M165" s="53" t="s">
        <v>267</v>
      </c>
      <c r="N165" s="52">
        <v>46</v>
      </c>
      <c r="O165" s="52">
        <v>26</v>
      </c>
      <c r="P165" s="52">
        <v>380</v>
      </c>
    </row>
    <row r="166" spans="1:16">
      <c r="A166" s="52" t="s">
        <v>603</v>
      </c>
      <c r="B166" s="52" t="s">
        <v>706</v>
      </c>
      <c r="C166" s="52"/>
      <c r="D166" s="52">
        <v>984</v>
      </c>
      <c r="E166" s="52">
        <v>0.55000000000000004</v>
      </c>
      <c r="F166" s="52"/>
      <c r="G166" s="52">
        <v>10.8</v>
      </c>
      <c r="H166" s="52">
        <v>1</v>
      </c>
      <c r="I166" s="53" t="s">
        <v>267</v>
      </c>
      <c r="J166" s="52" t="s">
        <v>606</v>
      </c>
      <c r="K166" s="52">
        <v>3</v>
      </c>
      <c r="L166" s="53" t="s">
        <v>267</v>
      </c>
      <c r="M166" s="53" t="s">
        <v>267</v>
      </c>
      <c r="N166" s="52">
        <v>46</v>
      </c>
      <c r="O166" s="52">
        <v>26</v>
      </c>
      <c r="P166" s="52">
        <v>380</v>
      </c>
    </row>
    <row r="167" spans="1:16">
      <c r="A167" s="52" t="s">
        <v>603</v>
      </c>
      <c r="B167" s="52" t="s">
        <v>707</v>
      </c>
      <c r="C167" s="52"/>
      <c r="D167" s="52">
        <v>984</v>
      </c>
      <c r="E167" s="52">
        <v>0.55000000000000004</v>
      </c>
      <c r="F167" s="52"/>
      <c r="G167" s="52">
        <v>10.8</v>
      </c>
      <c r="H167" s="52">
        <v>1</v>
      </c>
      <c r="I167" s="53" t="s">
        <v>267</v>
      </c>
      <c r="J167" s="52" t="s">
        <v>606</v>
      </c>
      <c r="K167" s="52">
        <v>3</v>
      </c>
      <c r="L167" s="53" t="s">
        <v>267</v>
      </c>
      <c r="M167" s="53" t="s">
        <v>267</v>
      </c>
      <c r="N167" s="52">
        <v>46</v>
      </c>
      <c r="O167" s="52">
        <v>26</v>
      </c>
      <c r="P167" s="52">
        <v>380</v>
      </c>
    </row>
    <row r="168" spans="1:16">
      <c r="A168" s="52" t="s">
        <v>603</v>
      </c>
      <c r="B168" s="52" t="s">
        <v>708</v>
      </c>
      <c r="C168" s="52"/>
      <c r="D168" s="52">
        <v>984</v>
      </c>
      <c r="E168" s="52">
        <v>0.55000000000000004</v>
      </c>
      <c r="F168" s="52"/>
      <c r="G168" s="52">
        <v>10.8</v>
      </c>
      <c r="H168" s="52">
        <v>1</v>
      </c>
      <c r="I168" s="53" t="s">
        <v>267</v>
      </c>
      <c r="J168" s="52" t="s">
        <v>606</v>
      </c>
      <c r="K168" s="52">
        <v>3</v>
      </c>
      <c r="L168" s="53" t="s">
        <v>267</v>
      </c>
      <c r="M168" s="53" t="s">
        <v>267</v>
      </c>
      <c r="N168" s="52">
        <v>46</v>
      </c>
      <c r="O168" s="52">
        <v>26</v>
      </c>
      <c r="P168" s="52">
        <v>380</v>
      </c>
    </row>
    <row r="169" spans="1:16">
      <c r="A169" s="52" t="s">
        <v>603</v>
      </c>
      <c r="B169" s="52" t="s">
        <v>709</v>
      </c>
      <c r="C169" s="52" t="s">
        <v>683</v>
      </c>
      <c r="D169" s="52">
        <v>984</v>
      </c>
      <c r="E169" s="52">
        <v>0.55000000000000004</v>
      </c>
      <c r="F169" s="52"/>
      <c r="G169" s="52">
        <v>10.8</v>
      </c>
      <c r="H169" s="52">
        <v>1</v>
      </c>
      <c r="I169" s="53" t="s">
        <v>267</v>
      </c>
      <c r="J169" s="52" t="s">
        <v>606</v>
      </c>
      <c r="K169" s="52">
        <v>3</v>
      </c>
      <c r="L169" s="53" t="s">
        <v>267</v>
      </c>
      <c r="M169" s="53" t="s">
        <v>267</v>
      </c>
      <c r="N169" s="52">
        <v>46</v>
      </c>
      <c r="O169" s="52">
        <v>26</v>
      </c>
      <c r="P169" s="52">
        <v>380</v>
      </c>
    </row>
    <row r="170" spans="1:16">
      <c r="A170" s="52" t="s">
        <v>603</v>
      </c>
      <c r="B170" s="52" t="s">
        <v>710</v>
      </c>
      <c r="C170" s="52"/>
      <c r="D170" s="52">
        <v>984</v>
      </c>
      <c r="E170" s="52">
        <v>0.55000000000000004</v>
      </c>
      <c r="F170" s="52"/>
      <c r="G170" s="52">
        <v>10.8</v>
      </c>
      <c r="H170" s="52">
        <v>1</v>
      </c>
      <c r="I170" s="53" t="s">
        <v>267</v>
      </c>
      <c r="J170" s="52" t="s">
        <v>606</v>
      </c>
      <c r="K170" s="52">
        <v>3</v>
      </c>
      <c r="L170" s="53" t="s">
        <v>267</v>
      </c>
      <c r="M170" s="53" t="s">
        <v>267</v>
      </c>
      <c r="N170" s="52">
        <v>46</v>
      </c>
      <c r="O170" s="52">
        <v>26</v>
      </c>
      <c r="P170" s="52">
        <v>380</v>
      </c>
    </row>
    <row r="171" spans="1:16">
      <c r="A171" s="52" t="s">
        <v>603</v>
      </c>
      <c r="B171" s="52" t="s">
        <v>711</v>
      </c>
      <c r="C171" s="52"/>
      <c r="D171" s="52">
        <v>984</v>
      </c>
      <c r="E171" s="52">
        <v>0.55000000000000004</v>
      </c>
      <c r="F171" s="52"/>
      <c r="G171" s="52">
        <v>10.8</v>
      </c>
      <c r="H171" s="52">
        <v>1</v>
      </c>
      <c r="I171" s="53" t="s">
        <v>267</v>
      </c>
      <c r="J171" s="52" t="s">
        <v>606</v>
      </c>
      <c r="K171" s="52">
        <v>3</v>
      </c>
      <c r="L171" s="53" t="s">
        <v>267</v>
      </c>
      <c r="M171" s="53" t="s">
        <v>267</v>
      </c>
      <c r="N171" s="52">
        <v>46</v>
      </c>
      <c r="O171" s="52">
        <v>26</v>
      </c>
      <c r="P171" s="52">
        <v>380</v>
      </c>
    </row>
    <row r="172" spans="1:16">
      <c r="A172" s="52" t="s">
        <v>603</v>
      </c>
      <c r="B172" s="52" t="s">
        <v>712</v>
      </c>
      <c r="C172" s="52"/>
      <c r="D172" s="52">
        <v>984</v>
      </c>
      <c r="E172" s="52">
        <v>0.55000000000000004</v>
      </c>
      <c r="F172" s="52"/>
      <c r="G172" s="52">
        <v>10.8</v>
      </c>
      <c r="H172" s="52">
        <v>1</v>
      </c>
      <c r="I172" s="53" t="s">
        <v>267</v>
      </c>
      <c r="J172" s="52" t="s">
        <v>606</v>
      </c>
      <c r="K172" s="52">
        <v>3</v>
      </c>
      <c r="L172" s="53" t="s">
        <v>267</v>
      </c>
      <c r="M172" s="53" t="s">
        <v>267</v>
      </c>
      <c r="N172" s="52">
        <v>46</v>
      </c>
      <c r="O172" s="52">
        <v>26</v>
      </c>
      <c r="P172" s="52">
        <v>380</v>
      </c>
    </row>
    <row r="173" spans="1:16">
      <c r="A173" s="52" t="s">
        <v>603</v>
      </c>
      <c r="B173" s="52" t="s">
        <v>713</v>
      </c>
      <c r="C173" s="52"/>
      <c r="D173" s="52">
        <v>984</v>
      </c>
      <c r="E173" s="52">
        <v>0.55000000000000004</v>
      </c>
      <c r="F173" s="52"/>
      <c r="G173" s="52">
        <v>10.8</v>
      </c>
      <c r="H173" s="52">
        <v>1</v>
      </c>
      <c r="I173" s="53" t="s">
        <v>267</v>
      </c>
      <c r="J173" s="52" t="s">
        <v>606</v>
      </c>
      <c r="K173" s="52">
        <v>3</v>
      </c>
      <c r="L173" s="53" t="s">
        <v>267</v>
      </c>
      <c r="M173" s="53" t="s">
        <v>267</v>
      </c>
      <c r="N173" s="52">
        <v>46</v>
      </c>
      <c r="O173" s="52">
        <v>26</v>
      </c>
      <c r="P173" s="52">
        <v>380</v>
      </c>
    </row>
    <row r="174" spans="1:16">
      <c r="A174" s="52" t="s">
        <v>603</v>
      </c>
      <c r="B174" s="52" t="s">
        <v>714</v>
      </c>
      <c r="C174" s="52" t="s">
        <v>701</v>
      </c>
      <c r="D174" s="52">
        <v>984</v>
      </c>
      <c r="E174" s="52">
        <v>0.55000000000000004</v>
      </c>
      <c r="F174" s="52"/>
      <c r="G174" s="52">
        <v>10.8</v>
      </c>
      <c r="H174" s="52">
        <v>1</v>
      </c>
      <c r="I174" s="53" t="s">
        <v>267</v>
      </c>
      <c r="J174" s="52" t="s">
        <v>606</v>
      </c>
      <c r="K174" s="52">
        <v>3</v>
      </c>
      <c r="L174" s="53" t="s">
        <v>267</v>
      </c>
      <c r="M174" s="53" t="s">
        <v>267</v>
      </c>
      <c r="N174" s="52">
        <v>46</v>
      </c>
      <c r="O174" s="52">
        <v>26</v>
      </c>
      <c r="P174" s="52">
        <v>380</v>
      </c>
    </row>
    <row r="175" spans="1:16">
      <c r="A175" s="52" t="s">
        <v>603</v>
      </c>
      <c r="B175" s="52" t="s">
        <v>715</v>
      </c>
      <c r="C175" s="52"/>
      <c r="D175" s="52">
        <v>984</v>
      </c>
      <c r="E175" s="52">
        <v>0.55000000000000004</v>
      </c>
      <c r="F175" s="52"/>
      <c r="G175" s="52">
        <v>10.8</v>
      </c>
      <c r="H175" s="52">
        <v>1</v>
      </c>
      <c r="I175" s="53" t="s">
        <v>267</v>
      </c>
      <c r="J175" s="52" t="s">
        <v>606</v>
      </c>
      <c r="K175" s="52">
        <v>3</v>
      </c>
      <c r="L175" s="53" t="s">
        <v>267</v>
      </c>
      <c r="M175" s="53" t="s">
        <v>267</v>
      </c>
      <c r="N175" s="52">
        <v>46</v>
      </c>
      <c r="O175" s="52">
        <v>26</v>
      </c>
      <c r="P175" s="52">
        <v>380</v>
      </c>
    </row>
    <row r="176" spans="1:16">
      <c r="A176" s="52" t="s">
        <v>603</v>
      </c>
      <c r="B176" s="52" t="s">
        <v>716</v>
      </c>
      <c r="C176" s="52"/>
      <c r="D176" s="52">
        <v>984</v>
      </c>
      <c r="E176" s="52">
        <v>0.55000000000000004</v>
      </c>
      <c r="F176" s="52"/>
      <c r="G176" s="52">
        <v>10.8</v>
      </c>
      <c r="H176" s="52">
        <v>1</v>
      </c>
      <c r="I176" s="53" t="s">
        <v>267</v>
      </c>
      <c r="J176" s="52" t="s">
        <v>606</v>
      </c>
      <c r="K176" s="52">
        <v>3</v>
      </c>
      <c r="L176" s="53" t="s">
        <v>267</v>
      </c>
      <c r="M176" s="53" t="s">
        <v>267</v>
      </c>
      <c r="N176" s="52">
        <v>46</v>
      </c>
      <c r="O176" s="52">
        <v>26</v>
      </c>
      <c r="P176" s="52">
        <v>380</v>
      </c>
    </row>
    <row r="177" spans="1:16">
      <c r="A177" s="52" t="s">
        <v>603</v>
      </c>
      <c r="B177" s="52" t="s">
        <v>717</v>
      </c>
      <c r="C177" s="52" t="s">
        <v>688</v>
      </c>
      <c r="D177" s="52">
        <v>984</v>
      </c>
      <c r="E177" s="52">
        <v>0.55000000000000004</v>
      </c>
      <c r="F177" s="52"/>
      <c r="G177" s="52">
        <v>10.8</v>
      </c>
      <c r="H177" s="52">
        <v>1</v>
      </c>
      <c r="I177" s="53" t="s">
        <v>267</v>
      </c>
      <c r="J177" s="52" t="s">
        <v>606</v>
      </c>
      <c r="K177" s="52">
        <v>3</v>
      </c>
      <c r="L177" s="53" t="s">
        <v>267</v>
      </c>
      <c r="M177" s="53" t="s">
        <v>267</v>
      </c>
      <c r="N177" s="52">
        <v>46</v>
      </c>
      <c r="O177" s="52">
        <v>26</v>
      </c>
      <c r="P177" s="52">
        <v>380</v>
      </c>
    </row>
    <row r="178" spans="1:16">
      <c r="A178" s="52" t="s">
        <v>603</v>
      </c>
      <c r="B178" s="52" t="s">
        <v>718</v>
      </c>
      <c r="C178" s="52" t="s">
        <v>688</v>
      </c>
      <c r="D178" s="52">
        <v>984</v>
      </c>
      <c r="E178" s="52">
        <v>0.55000000000000004</v>
      </c>
      <c r="F178" s="52"/>
      <c r="G178" s="52">
        <v>10.8</v>
      </c>
      <c r="H178" s="52">
        <v>1</v>
      </c>
      <c r="I178" s="53" t="s">
        <v>267</v>
      </c>
      <c r="J178" s="52" t="s">
        <v>606</v>
      </c>
      <c r="K178" s="52">
        <v>3</v>
      </c>
      <c r="L178" s="53" t="s">
        <v>267</v>
      </c>
      <c r="M178" s="53" t="s">
        <v>267</v>
      </c>
      <c r="N178" s="52">
        <v>46</v>
      </c>
      <c r="O178" s="52">
        <v>26</v>
      </c>
      <c r="P178" s="52">
        <v>380</v>
      </c>
    </row>
    <row r="179" spans="1:16">
      <c r="A179" s="52" t="s">
        <v>603</v>
      </c>
      <c r="B179" s="52" t="s">
        <v>719</v>
      </c>
      <c r="C179" s="52" t="s">
        <v>720</v>
      </c>
      <c r="D179" s="52">
        <v>984</v>
      </c>
      <c r="E179" s="52">
        <v>0.55000000000000004</v>
      </c>
      <c r="F179" s="52"/>
      <c r="G179" s="52">
        <v>10.8</v>
      </c>
      <c r="H179" s="52">
        <v>1</v>
      </c>
      <c r="I179" s="53" t="s">
        <v>267</v>
      </c>
      <c r="J179" s="52" t="s">
        <v>606</v>
      </c>
      <c r="K179" s="52">
        <v>3</v>
      </c>
      <c r="L179" s="53" t="s">
        <v>267</v>
      </c>
      <c r="M179" s="53" t="s">
        <v>267</v>
      </c>
      <c r="N179" s="52">
        <v>46</v>
      </c>
      <c r="O179" s="52">
        <v>26</v>
      </c>
      <c r="P179" s="52">
        <v>380</v>
      </c>
    </row>
    <row r="180" spans="1:16">
      <c r="A180" s="52" t="s">
        <v>603</v>
      </c>
      <c r="B180" s="52" t="s">
        <v>721</v>
      </c>
      <c r="C180" s="52" t="s">
        <v>722</v>
      </c>
      <c r="D180" s="52">
        <v>984</v>
      </c>
      <c r="E180" s="52">
        <v>0.55000000000000004</v>
      </c>
      <c r="F180" s="52"/>
      <c r="G180" s="52">
        <v>10.8</v>
      </c>
      <c r="H180" s="52">
        <v>1</v>
      </c>
      <c r="I180" s="53" t="s">
        <v>267</v>
      </c>
      <c r="J180" s="52" t="s">
        <v>606</v>
      </c>
      <c r="K180" s="52">
        <v>3</v>
      </c>
      <c r="L180" s="53" t="s">
        <v>267</v>
      </c>
      <c r="M180" s="53" t="s">
        <v>267</v>
      </c>
      <c r="N180" s="52">
        <v>46</v>
      </c>
      <c r="O180" s="52">
        <v>26</v>
      </c>
      <c r="P180" s="52">
        <v>380</v>
      </c>
    </row>
    <row r="181" spans="1:16">
      <c r="A181" s="52" t="s">
        <v>603</v>
      </c>
      <c r="B181" s="52" t="s">
        <v>723</v>
      </c>
      <c r="C181" s="52" t="s">
        <v>724</v>
      </c>
      <c r="D181" s="52">
        <v>984</v>
      </c>
      <c r="E181" s="52">
        <v>0.55000000000000004</v>
      </c>
      <c r="F181" s="52"/>
      <c r="G181" s="52">
        <v>10.8</v>
      </c>
      <c r="H181" s="52">
        <v>1</v>
      </c>
      <c r="I181" s="53" t="s">
        <v>267</v>
      </c>
      <c r="J181" s="52" t="s">
        <v>606</v>
      </c>
      <c r="K181" s="52">
        <v>3</v>
      </c>
      <c r="L181" s="53" t="s">
        <v>267</v>
      </c>
      <c r="M181" s="53" t="s">
        <v>267</v>
      </c>
      <c r="N181" s="52">
        <v>46</v>
      </c>
      <c r="O181" s="52">
        <v>26</v>
      </c>
      <c r="P181" s="52">
        <v>380</v>
      </c>
    </row>
    <row r="182" spans="1:16">
      <c r="A182" s="52" t="s">
        <v>603</v>
      </c>
      <c r="B182" s="52" t="s">
        <v>725</v>
      </c>
      <c r="C182" s="52" t="s">
        <v>661</v>
      </c>
      <c r="D182" s="52">
        <v>984</v>
      </c>
      <c r="E182" s="52">
        <v>0.55000000000000004</v>
      </c>
      <c r="F182" s="52"/>
      <c r="G182" s="52">
        <v>10.8</v>
      </c>
      <c r="H182" s="52">
        <v>1</v>
      </c>
      <c r="I182" s="53" t="s">
        <v>267</v>
      </c>
      <c r="J182" s="52" t="s">
        <v>606</v>
      </c>
      <c r="K182" s="52">
        <v>3</v>
      </c>
      <c r="L182" s="53" t="s">
        <v>267</v>
      </c>
      <c r="M182" s="53" t="s">
        <v>267</v>
      </c>
      <c r="N182" s="52">
        <v>46</v>
      </c>
      <c r="O182" s="52">
        <v>26</v>
      </c>
      <c r="P182" s="52">
        <v>380</v>
      </c>
    </row>
    <row r="183" spans="1:16">
      <c r="A183" s="52" t="s">
        <v>603</v>
      </c>
      <c r="B183" s="52" t="s">
        <v>726</v>
      </c>
      <c r="C183" s="52"/>
      <c r="D183" s="52">
        <v>984</v>
      </c>
      <c r="E183" s="52">
        <v>0.55000000000000004</v>
      </c>
      <c r="F183" s="52"/>
      <c r="G183" s="52">
        <v>10.8</v>
      </c>
      <c r="H183" s="52">
        <v>1</v>
      </c>
      <c r="I183" s="53" t="s">
        <v>267</v>
      </c>
      <c r="J183" s="52" t="s">
        <v>606</v>
      </c>
      <c r="K183" s="52">
        <v>3</v>
      </c>
      <c r="L183" s="53" t="s">
        <v>267</v>
      </c>
      <c r="M183" s="53" t="s">
        <v>267</v>
      </c>
      <c r="N183" s="52">
        <v>46</v>
      </c>
      <c r="O183" s="52">
        <v>26</v>
      </c>
      <c r="P183" s="52">
        <v>380</v>
      </c>
    </row>
    <row r="184" spans="1:16">
      <c r="A184" s="52" t="s">
        <v>603</v>
      </c>
      <c r="B184" s="52" t="s">
        <v>727</v>
      </c>
      <c r="C184" s="52"/>
      <c r="D184" s="52">
        <v>984</v>
      </c>
      <c r="E184" s="52">
        <v>0.55000000000000004</v>
      </c>
      <c r="F184" s="52"/>
      <c r="G184" s="52">
        <v>10.8</v>
      </c>
      <c r="H184" s="52">
        <v>1</v>
      </c>
      <c r="I184" s="53" t="s">
        <v>267</v>
      </c>
      <c r="J184" s="52" t="s">
        <v>606</v>
      </c>
      <c r="K184" s="52">
        <v>3</v>
      </c>
      <c r="L184" s="53" t="s">
        <v>267</v>
      </c>
      <c r="M184" s="53" t="s">
        <v>267</v>
      </c>
      <c r="N184" s="52">
        <v>46</v>
      </c>
      <c r="O184" s="52">
        <v>26</v>
      </c>
      <c r="P184" s="52">
        <v>380</v>
      </c>
    </row>
    <row r="185" spans="1:16">
      <c r="A185" s="52" t="s">
        <v>603</v>
      </c>
      <c r="B185" s="52" t="s">
        <v>728</v>
      </c>
      <c r="C185" s="52"/>
      <c r="D185" s="52">
        <v>984</v>
      </c>
      <c r="E185" s="52">
        <v>0.55000000000000004</v>
      </c>
      <c r="F185" s="52"/>
      <c r="G185" s="52">
        <v>10.8</v>
      </c>
      <c r="H185" s="52">
        <v>1</v>
      </c>
      <c r="I185" s="53" t="s">
        <v>267</v>
      </c>
      <c r="J185" s="52" t="s">
        <v>606</v>
      </c>
      <c r="K185" s="52">
        <v>3</v>
      </c>
      <c r="L185" s="53" t="s">
        <v>267</v>
      </c>
      <c r="M185" s="53" t="s">
        <v>267</v>
      </c>
      <c r="N185" s="52">
        <v>46</v>
      </c>
      <c r="O185" s="52">
        <v>26</v>
      </c>
      <c r="P185" s="52">
        <v>380</v>
      </c>
    </row>
    <row r="186" spans="1:16">
      <c r="A186" s="52" t="s">
        <v>603</v>
      </c>
      <c r="B186" s="52" t="s">
        <v>729</v>
      </c>
      <c r="C186" s="52" t="s">
        <v>724</v>
      </c>
      <c r="D186" s="52">
        <v>984</v>
      </c>
      <c r="E186" s="52">
        <v>0.55000000000000004</v>
      </c>
      <c r="F186" s="52"/>
      <c r="G186" s="52">
        <v>10.8</v>
      </c>
      <c r="H186" s="52">
        <v>1</v>
      </c>
      <c r="I186" s="53" t="s">
        <v>267</v>
      </c>
      <c r="J186" s="52" t="s">
        <v>606</v>
      </c>
      <c r="K186" s="52">
        <v>3</v>
      </c>
      <c r="L186" s="53" t="s">
        <v>267</v>
      </c>
      <c r="M186" s="53" t="s">
        <v>267</v>
      </c>
      <c r="N186" s="52">
        <v>46</v>
      </c>
      <c r="O186" s="52">
        <v>26</v>
      </c>
      <c r="P186" s="52">
        <v>380</v>
      </c>
    </row>
    <row r="187" spans="1:16">
      <c r="A187" s="52" t="s">
        <v>603</v>
      </c>
      <c r="B187" s="52" t="s">
        <v>730</v>
      </c>
      <c r="C187" s="52"/>
      <c r="D187" s="52">
        <v>984</v>
      </c>
      <c r="E187" s="52">
        <v>0.55000000000000004</v>
      </c>
      <c r="F187" s="52"/>
      <c r="G187" s="52">
        <v>10.8</v>
      </c>
      <c r="H187" s="52">
        <v>1</v>
      </c>
      <c r="I187" s="53" t="s">
        <v>267</v>
      </c>
      <c r="J187" s="52" t="s">
        <v>606</v>
      </c>
      <c r="K187" s="52">
        <v>3</v>
      </c>
      <c r="L187" s="53" t="s">
        <v>267</v>
      </c>
      <c r="M187" s="53" t="s">
        <v>267</v>
      </c>
      <c r="N187" s="52">
        <v>46</v>
      </c>
      <c r="O187" s="52">
        <v>26</v>
      </c>
      <c r="P187" s="52">
        <v>380</v>
      </c>
    </row>
    <row r="188" spans="1:16">
      <c r="A188" s="52" t="s">
        <v>603</v>
      </c>
      <c r="B188" s="52" t="s">
        <v>731</v>
      </c>
      <c r="C188" s="52" t="s">
        <v>732</v>
      </c>
      <c r="D188" s="52">
        <v>984</v>
      </c>
      <c r="E188" s="52">
        <v>0.55000000000000004</v>
      </c>
      <c r="F188" s="52"/>
      <c r="G188" s="52">
        <v>10.8</v>
      </c>
      <c r="H188" s="52">
        <v>1</v>
      </c>
      <c r="I188" s="53" t="s">
        <v>267</v>
      </c>
      <c r="J188" s="52" t="s">
        <v>606</v>
      </c>
      <c r="K188" s="52">
        <v>3</v>
      </c>
      <c r="L188" s="53" t="s">
        <v>267</v>
      </c>
      <c r="M188" s="53" t="s">
        <v>267</v>
      </c>
      <c r="N188" s="52">
        <v>46</v>
      </c>
      <c r="O188" s="52">
        <v>26</v>
      </c>
      <c r="P188" s="52">
        <v>380</v>
      </c>
    </row>
    <row r="189" spans="1:16">
      <c r="A189" s="52" t="s">
        <v>603</v>
      </c>
      <c r="B189" s="52" t="s">
        <v>733</v>
      </c>
      <c r="C189" s="52"/>
      <c r="D189" s="52">
        <v>984</v>
      </c>
      <c r="E189" s="52">
        <v>0.55000000000000004</v>
      </c>
      <c r="F189" s="52"/>
      <c r="G189" s="52">
        <v>10.8</v>
      </c>
      <c r="H189" s="52">
        <v>1</v>
      </c>
      <c r="I189" s="53" t="s">
        <v>267</v>
      </c>
      <c r="J189" s="52" t="s">
        <v>606</v>
      </c>
      <c r="K189" s="52">
        <v>3</v>
      </c>
      <c r="L189" s="53" t="s">
        <v>267</v>
      </c>
      <c r="M189" s="53" t="s">
        <v>267</v>
      </c>
      <c r="N189" s="52">
        <v>46</v>
      </c>
      <c r="O189" s="52">
        <v>26</v>
      </c>
      <c r="P189" s="52">
        <v>380</v>
      </c>
    </row>
    <row r="190" spans="1:16">
      <c r="A190" s="52" t="s">
        <v>603</v>
      </c>
      <c r="B190" s="52" t="s">
        <v>734</v>
      </c>
      <c r="C190" s="52" t="s">
        <v>735</v>
      </c>
      <c r="D190" s="52">
        <v>984</v>
      </c>
      <c r="E190" s="52">
        <v>0.55000000000000004</v>
      </c>
      <c r="F190" s="52"/>
      <c r="G190" s="52">
        <v>10.8</v>
      </c>
      <c r="H190" s="52">
        <v>1</v>
      </c>
      <c r="I190" s="53" t="s">
        <v>267</v>
      </c>
      <c r="J190" s="52" t="s">
        <v>606</v>
      </c>
      <c r="K190" s="52">
        <v>3</v>
      </c>
      <c r="L190" s="53" t="s">
        <v>267</v>
      </c>
      <c r="M190" s="53" t="s">
        <v>267</v>
      </c>
      <c r="N190" s="52">
        <v>46</v>
      </c>
      <c r="O190" s="52">
        <v>26</v>
      </c>
      <c r="P190" s="52">
        <v>380</v>
      </c>
    </row>
    <row r="191" spans="1:16">
      <c r="A191" s="52" t="s">
        <v>603</v>
      </c>
      <c r="B191" s="52" t="s">
        <v>736</v>
      </c>
      <c r="C191" s="52" t="s">
        <v>732</v>
      </c>
      <c r="D191" s="52">
        <v>984</v>
      </c>
      <c r="E191" s="52">
        <v>0.55000000000000004</v>
      </c>
      <c r="F191" s="52"/>
      <c r="G191" s="52">
        <v>10.8</v>
      </c>
      <c r="H191" s="52">
        <v>1</v>
      </c>
      <c r="I191" s="53" t="s">
        <v>267</v>
      </c>
      <c r="J191" s="52" t="s">
        <v>606</v>
      </c>
      <c r="K191" s="52">
        <v>3</v>
      </c>
      <c r="L191" s="53" t="s">
        <v>267</v>
      </c>
      <c r="M191" s="53" t="s">
        <v>267</v>
      </c>
      <c r="N191" s="52">
        <v>46</v>
      </c>
      <c r="O191" s="52">
        <v>26</v>
      </c>
      <c r="P191" s="52">
        <v>380</v>
      </c>
    </row>
    <row r="192" spans="1:16">
      <c r="A192" s="52" t="s">
        <v>603</v>
      </c>
      <c r="B192" s="52" t="s">
        <v>737</v>
      </c>
      <c r="C192" s="52"/>
      <c r="D192" s="52">
        <v>984</v>
      </c>
      <c r="E192" s="52">
        <v>0.55000000000000004</v>
      </c>
      <c r="F192" s="52"/>
      <c r="G192" s="52">
        <v>10.8</v>
      </c>
      <c r="H192" s="52">
        <v>1</v>
      </c>
      <c r="I192" s="53" t="s">
        <v>267</v>
      </c>
      <c r="J192" s="52" t="s">
        <v>606</v>
      </c>
      <c r="K192" s="52">
        <v>3</v>
      </c>
      <c r="L192" s="53" t="s">
        <v>267</v>
      </c>
      <c r="M192" s="53" t="s">
        <v>267</v>
      </c>
      <c r="N192" s="52">
        <v>46</v>
      </c>
      <c r="O192" s="52">
        <v>26</v>
      </c>
      <c r="P192" s="52">
        <v>380</v>
      </c>
    </row>
    <row r="193" spans="1:16">
      <c r="A193" s="52" t="s">
        <v>603</v>
      </c>
      <c r="B193" s="52" t="s">
        <v>738</v>
      </c>
      <c r="C193" s="52" t="s">
        <v>735</v>
      </c>
      <c r="D193" s="52">
        <v>984</v>
      </c>
      <c r="E193" s="52">
        <v>0.55000000000000004</v>
      </c>
      <c r="F193" s="52"/>
      <c r="G193" s="52">
        <v>10.8</v>
      </c>
      <c r="H193" s="52">
        <v>1</v>
      </c>
      <c r="I193" s="53" t="s">
        <v>267</v>
      </c>
      <c r="J193" s="52" t="s">
        <v>606</v>
      </c>
      <c r="K193" s="52">
        <v>3</v>
      </c>
      <c r="L193" s="53" t="s">
        <v>267</v>
      </c>
      <c r="M193" s="53" t="s">
        <v>267</v>
      </c>
      <c r="N193" s="52">
        <v>46</v>
      </c>
      <c r="O193" s="52">
        <v>26</v>
      </c>
      <c r="P193" s="52">
        <v>380</v>
      </c>
    </row>
    <row r="194" spans="1:16">
      <c r="A194" s="52" t="s">
        <v>603</v>
      </c>
      <c r="B194" s="52" t="s">
        <v>739</v>
      </c>
      <c r="C194" s="52" t="s">
        <v>647</v>
      </c>
      <c r="D194" s="52">
        <v>984</v>
      </c>
      <c r="E194" s="52">
        <v>0.55000000000000004</v>
      </c>
      <c r="F194" s="52"/>
      <c r="G194" s="52">
        <v>10.8</v>
      </c>
      <c r="H194" s="52">
        <v>1</v>
      </c>
      <c r="I194" s="53" t="s">
        <v>267</v>
      </c>
      <c r="J194" s="52" t="s">
        <v>606</v>
      </c>
      <c r="K194" s="52">
        <v>3</v>
      </c>
      <c r="L194" s="53" t="s">
        <v>267</v>
      </c>
      <c r="M194" s="53" t="s">
        <v>267</v>
      </c>
      <c r="N194" s="52">
        <v>46</v>
      </c>
      <c r="O194" s="52">
        <v>26</v>
      </c>
      <c r="P194" s="52">
        <v>380</v>
      </c>
    </row>
    <row r="195" spans="1:16">
      <c r="A195" s="52" t="s">
        <v>603</v>
      </c>
      <c r="B195" s="52" t="s">
        <v>739</v>
      </c>
      <c r="C195" s="52" t="s">
        <v>647</v>
      </c>
      <c r="D195" s="52">
        <v>984</v>
      </c>
      <c r="E195" s="52">
        <v>0.55000000000000004</v>
      </c>
      <c r="F195" s="52"/>
      <c r="G195" s="52">
        <v>10.8</v>
      </c>
      <c r="H195" s="52">
        <v>1</v>
      </c>
      <c r="I195" s="53" t="s">
        <v>267</v>
      </c>
      <c r="J195" s="52" t="s">
        <v>606</v>
      </c>
      <c r="K195" s="52">
        <v>3</v>
      </c>
      <c r="L195" s="53" t="s">
        <v>267</v>
      </c>
      <c r="M195" s="53" t="s">
        <v>267</v>
      </c>
      <c r="N195" s="52">
        <v>46</v>
      </c>
      <c r="O195" s="52">
        <v>26</v>
      </c>
      <c r="P195" s="52">
        <v>380</v>
      </c>
    </row>
    <row r="196" spans="1:16">
      <c r="A196" s="52" t="s">
        <v>603</v>
      </c>
      <c r="B196" s="52" t="s">
        <v>740</v>
      </c>
      <c r="C196" s="52"/>
      <c r="D196" s="52">
        <v>984</v>
      </c>
      <c r="E196" s="52">
        <v>0.55000000000000004</v>
      </c>
      <c r="F196" s="52"/>
      <c r="G196" s="52">
        <v>10.8</v>
      </c>
      <c r="H196" s="52">
        <v>1</v>
      </c>
      <c r="I196" s="53" t="s">
        <v>267</v>
      </c>
      <c r="J196" s="52" t="s">
        <v>606</v>
      </c>
      <c r="K196" s="52">
        <v>3</v>
      </c>
      <c r="L196" s="53" t="s">
        <v>267</v>
      </c>
      <c r="M196" s="53" t="s">
        <v>267</v>
      </c>
      <c r="N196" s="52">
        <v>46</v>
      </c>
      <c r="O196" s="52">
        <v>26</v>
      </c>
      <c r="P196" s="52">
        <v>380</v>
      </c>
    </row>
    <row r="197" spans="1:16">
      <c r="A197" s="52" t="s">
        <v>603</v>
      </c>
      <c r="B197" s="52" t="s">
        <v>741</v>
      </c>
      <c r="C197" s="52" t="s">
        <v>742</v>
      </c>
      <c r="D197" s="52">
        <v>984</v>
      </c>
      <c r="E197" s="52">
        <v>0.55000000000000004</v>
      </c>
      <c r="F197" s="52"/>
      <c r="G197" s="52">
        <v>10.8</v>
      </c>
      <c r="H197" s="52">
        <v>1</v>
      </c>
      <c r="I197" s="53" t="s">
        <v>267</v>
      </c>
      <c r="J197" s="52" t="s">
        <v>606</v>
      </c>
      <c r="K197" s="52">
        <v>3</v>
      </c>
      <c r="L197" s="53" t="s">
        <v>267</v>
      </c>
      <c r="M197" s="53" t="s">
        <v>267</v>
      </c>
      <c r="N197" s="52">
        <v>46</v>
      </c>
      <c r="O197" s="52">
        <v>26</v>
      </c>
      <c r="P197" s="52">
        <v>380</v>
      </c>
    </row>
    <row r="198" spans="1:16">
      <c r="A198" s="52" t="s">
        <v>603</v>
      </c>
      <c r="B198" s="52" t="s">
        <v>743</v>
      </c>
      <c r="C198" s="52"/>
      <c r="D198" s="52">
        <v>984</v>
      </c>
      <c r="E198" s="52">
        <v>0.55000000000000004</v>
      </c>
      <c r="F198" s="52"/>
      <c r="G198" s="52">
        <v>10.8</v>
      </c>
      <c r="H198" s="52">
        <v>1</v>
      </c>
      <c r="I198" s="53" t="s">
        <v>267</v>
      </c>
      <c r="J198" s="52" t="s">
        <v>606</v>
      </c>
      <c r="K198" s="52">
        <v>3</v>
      </c>
      <c r="L198" s="53" t="s">
        <v>267</v>
      </c>
      <c r="M198" s="53" t="s">
        <v>267</v>
      </c>
      <c r="N198" s="52">
        <v>46</v>
      </c>
      <c r="O198" s="52">
        <v>26</v>
      </c>
      <c r="P198" s="52">
        <v>380</v>
      </c>
    </row>
    <row r="199" spans="1:16">
      <c r="A199" s="52" t="s">
        <v>603</v>
      </c>
      <c r="B199" s="52" t="s">
        <v>744</v>
      </c>
      <c r="C199" s="52" t="s">
        <v>745</v>
      </c>
      <c r="D199" s="52">
        <v>984</v>
      </c>
      <c r="E199" s="52">
        <v>0.55000000000000004</v>
      </c>
      <c r="F199" s="52"/>
      <c r="G199" s="52">
        <v>10.8</v>
      </c>
      <c r="H199" s="52">
        <v>1</v>
      </c>
      <c r="I199" s="53" t="s">
        <v>267</v>
      </c>
      <c r="J199" s="52" t="s">
        <v>606</v>
      </c>
      <c r="K199" s="52">
        <v>3</v>
      </c>
      <c r="L199" s="53" t="s">
        <v>267</v>
      </c>
      <c r="M199" s="53" t="s">
        <v>267</v>
      </c>
      <c r="N199" s="52">
        <v>46</v>
      </c>
      <c r="O199" s="52">
        <v>26</v>
      </c>
      <c r="P199" s="52">
        <v>380</v>
      </c>
    </row>
    <row r="200" spans="1:16">
      <c r="A200" s="52" t="s">
        <v>603</v>
      </c>
      <c r="B200" s="52" t="s">
        <v>746</v>
      </c>
      <c r="C200" s="52"/>
      <c r="D200" s="52">
        <v>984</v>
      </c>
      <c r="E200" s="52">
        <v>0.55000000000000004</v>
      </c>
      <c r="F200" s="52"/>
      <c r="G200" s="52">
        <v>10.8</v>
      </c>
      <c r="H200" s="52">
        <v>1</v>
      </c>
      <c r="I200" s="53" t="s">
        <v>267</v>
      </c>
      <c r="J200" s="52" t="s">
        <v>606</v>
      </c>
      <c r="K200" s="52">
        <v>3</v>
      </c>
      <c r="L200" s="53" t="s">
        <v>267</v>
      </c>
      <c r="M200" s="53" t="s">
        <v>267</v>
      </c>
      <c r="N200" s="52">
        <v>46</v>
      </c>
      <c r="O200" s="52">
        <v>26</v>
      </c>
      <c r="P200" s="52">
        <v>380</v>
      </c>
    </row>
    <row r="201" spans="1:16">
      <c r="A201" s="52" t="s">
        <v>603</v>
      </c>
      <c r="B201" s="52" t="s">
        <v>747</v>
      </c>
      <c r="C201" s="52" t="s">
        <v>748</v>
      </c>
      <c r="D201" s="52">
        <v>984</v>
      </c>
      <c r="E201" s="52">
        <v>0.55000000000000004</v>
      </c>
      <c r="F201" s="52"/>
      <c r="G201" s="52">
        <v>10.8</v>
      </c>
      <c r="H201" s="52">
        <v>1</v>
      </c>
      <c r="I201" s="53" t="s">
        <v>267</v>
      </c>
      <c r="J201" s="52" t="s">
        <v>606</v>
      </c>
      <c r="K201" s="52">
        <v>3</v>
      </c>
      <c r="L201" s="53" t="s">
        <v>267</v>
      </c>
      <c r="M201" s="53" t="s">
        <v>267</v>
      </c>
      <c r="N201" s="52">
        <v>46</v>
      </c>
      <c r="O201" s="52">
        <v>26</v>
      </c>
      <c r="P201" s="52">
        <v>380</v>
      </c>
    </row>
    <row r="202" spans="1:16">
      <c r="A202" s="52" t="s">
        <v>603</v>
      </c>
      <c r="B202" s="52" t="s">
        <v>749</v>
      </c>
      <c r="C202" s="52"/>
      <c r="D202" s="52">
        <v>984</v>
      </c>
      <c r="E202" s="52">
        <v>0.55000000000000004</v>
      </c>
      <c r="F202" s="52"/>
      <c r="G202" s="52">
        <v>10.8</v>
      </c>
      <c r="H202" s="52">
        <v>1</v>
      </c>
      <c r="I202" s="53" t="s">
        <v>267</v>
      </c>
      <c r="J202" s="52" t="s">
        <v>606</v>
      </c>
      <c r="K202" s="52">
        <v>3</v>
      </c>
      <c r="L202" s="53" t="s">
        <v>267</v>
      </c>
      <c r="M202" s="53" t="s">
        <v>267</v>
      </c>
      <c r="N202" s="52">
        <v>46</v>
      </c>
      <c r="O202" s="52">
        <v>26</v>
      </c>
      <c r="P202" s="52">
        <v>380</v>
      </c>
    </row>
    <row r="203" spans="1:16">
      <c r="A203" s="52" t="s">
        <v>603</v>
      </c>
      <c r="B203" s="52" t="s">
        <v>750</v>
      </c>
      <c r="C203" s="52" t="s">
        <v>751</v>
      </c>
      <c r="D203" s="52">
        <v>984</v>
      </c>
      <c r="E203" s="52">
        <v>0.55000000000000004</v>
      </c>
      <c r="F203" s="52"/>
      <c r="G203" s="52">
        <v>10.8</v>
      </c>
      <c r="H203" s="52">
        <v>1</v>
      </c>
      <c r="I203" s="53" t="s">
        <v>267</v>
      </c>
      <c r="J203" s="52" t="s">
        <v>606</v>
      </c>
      <c r="K203" s="52">
        <v>3</v>
      </c>
      <c r="L203" s="53" t="s">
        <v>267</v>
      </c>
      <c r="M203" s="53" t="s">
        <v>267</v>
      </c>
      <c r="N203" s="52">
        <v>46</v>
      </c>
      <c r="O203" s="52">
        <v>26</v>
      </c>
      <c r="P203" s="52">
        <v>380</v>
      </c>
    </row>
    <row r="204" spans="1:16">
      <c r="A204" s="52" t="s">
        <v>603</v>
      </c>
      <c r="B204" s="52" t="s">
        <v>752</v>
      </c>
      <c r="C204" s="52" t="s">
        <v>753</v>
      </c>
      <c r="D204" s="52">
        <v>984</v>
      </c>
      <c r="E204" s="52">
        <v>0.55000000000000004</v>
      </c>
      <c r="F204" s="52"/>
      <c r="G204" s="52">
        <v>10.8</v>
      </c>
      <c r="H204" s="52">
        <v>1</v>
      </c>
      <c r="I204" s="53" t="s">
        <v>267</v>
      </c>
      <c r="J204" s="52" t="s">
        <v>606</v>
      </c>
      <c r="K204" s="52">
        <v>3</v>
      </c>
      <c r="L204" s="53" t="s">
        <v>267</v>
      </c>
      <c r="M204" s="53" t="s">
        <v>267</v>
      </c>
      <c r="N204" s="52">
        <v>46</v>
      </c>
      <c r="O204" s="52">
        <v>26</v>
      </c>
      <c r="P204" s="52">
        <v>380</v>
      </c>
    </row>
    <row r="205" spans="1:16">
      <c r="A205" s="52" t="s">
        <v>603</v>
      </c>
      <c r="B205" s="52" t="s">
        <v>754</v>
      </c>
      <c r="C205" s="52"/>
      <c r="D205" s="52">
        <v>984</v>
      </c>
      <c r="E205" s="52">
        <v>0.55000000000000004</v>
      </c>
      <c r="F205" s="52"/>
      <c r="G205" s="52">
        <v>10.8</v>
      </c>
      <c r="H205" s="52">
        <v>1</v>
      </c>
      <c r="I205" s="53" t="s">
        <v>267</v>
      </c>
      <c r="J205" s="52" t="s">
        <v>606</v>
      </c>
      <c r="K205" s="52">
        <v>3</v>
      </c>
      <c r="L205" s="53" t="s">
        <v>267</v>
      </c>
      <c r="M205" s="53" t="s">
        <v>267</v>
      </c>
      <c r="N205" s="52">
        <v>46</v>
      </c>
      <c r="O205" s="52">
        <v>26</v>
      </c>
      <c r="P205" s="52">
        <v>380</v>
      </c>
    </row>
    <row r="206" spans="1:16">
      <c r="A206" s="52" t="s">
        <v>603</v>
      </c>
      <c r="B206" s="52" t="s">
        <v>755</v>
      </c>
      <c r="C206" s="52"/>
      <c r="D206" s="52">
        <v>984</v>
      </c>
      <c r="E206" s="52">
        <v>0.55000000000000004</v>
      </c>
      <c r="F206" s="52"/>
      <c r="G206" s="52">
        <v>10.8</v>
      </c>
      <c r="H206" s="52">
        <v>1</v>
      </c>
      <c r="I206" s="53" t="s">
        <v>267</v>
      </c>
      <c r="J206" s="52" t="s">
        <v>606</v>
      </c>
      <c r="K206" s="52">
        <v>3</v>
      </c>
      <c r="L206" s="53" t="s">
        <v>267</v>
      </c>
      <c r="M206" s="53" t="s">
        <v>267</v>
      </c>
      <c r="N206" s="52">
        <v>46</v>
      </c>
      <c r="O206" s="52">
        <v>26</v>
      </c>
      <c r="P206" s="52">
        <v>380</v>
      </c>
    </row>
    <row r="207" spans="1:16">
      <c r="A207" s="52" t="s">
        <v>603</v>
      </c>
      <c r="B207" s="52" t="s">
        <v>756</v>
      </c>
      <c r="C207" s="52" t="s">
        <v>753</v>
      </c>
      <c r="D207" s="52">
        <v>984</v>
      </c>
      <c r="E207" s="52">
        <v>0.55000000000000004</v>
      </c>
      <c r="F207" s="52"/>
      <c r="G207" s="52">
        <v>10.8</v>
      </c>
      <c r="H207" s="52">
        <v>1</v>
      </c>
      <c r="I207" s="53" t="s">
        <v>267</v>
      </c>
      <c r="J207" s="52" t="s">
        <v>606</v>
      </c>
      <c r="K207" s="52">
        <v>3</v>
      </c>
      <c r="L207" s="53" t="s">
        <v>267</v>
      </c>
      <c r="M207" s="53" t="s">
        <v>267</v>
      </c>
      <c r="N207" s="52">
        <v>46</v>
      </c>
      <c r="O207" s="52">
        <v>26</v>
      </c>
      <c r="P207" s="52">
        <v>380</v>
      </c>
    </row>
    <row r="208" spans="1:16">
      <c r="A208" s="52" t="s">
        <v>603</v>
      </c>
      <c r="B208" s="52" t="s">
        <v>757</v>
      </c>
      <c r="C208" s="52" t="s">
        <v>758</v>
      </c>
      <c r="D208" s="52">
        <v>984</v>
      </c>
      <c r="E208" s="52">
        <v>0.55000000000000004</v>
      </c>
      <c r="F208" s="52"/>
      <c r="G208" s="52">
        <v>10.8</v>
      </c>
      <c r="H208" s="52">
        <v>1</v>
      </c>
      <c r="I208" s="53" t="s">
        <v>267</v>
      </c>
      <c r="J208" s="52" t="s">
        <v>606</v>
      </c>
      <c r="K208" s="52">
        <v>3</v>
      </c>
      <c r="L208" s="53" t="s">
        <v>267</v>
      </c>
      <c r="M208" s="53" t="s">
        <v>267</v>
      </c>
      <c r="N208" s="52">
        <v>46</v>
      </c>
      <c r="O208" s="52">
        <v>26</v>
      </c>
      <c r="P208" s="52">
        <v>380</v>
      </c>
    </row>
    <row r="209" spans="1:16">
      <c r="A209" s="52" t="s">
        <v>603</v>
      </c>
      <c r="B209" s="52" t="s">
        <v>759</v>
      </c>
      <c r="C209" s="52" t="s">
        <v>760</v>
      </c>
      <c r="D209" s="52">
        <v>984</v>
      </c>
      <c r="E209" s="52">
        <v>0.55000000000000004</v>
      </c>
      <c r="F209" s="52"/>
      <c r="G209" s="52">
        <v>10.8</v>
      </c>
      <c r="H209" s="52">
        <v>1</v>
      </c>
      <c r="I209" s="53" t="s">
        <v>267</v>
      </c>
      <c r="J209" s="52" t="s">
        <v>606</v>
      </c>
      <c r="K209" s="52">
        <v>3</v>
      </c>
      <c r="L209" s="53" t="s">
        <v>267</v>
      </c>
      <c r="M209" s="53" t="s">
        <v>267</v>
      </c>
      <c r="N209" s="52">
        <v>46</v>
      </c>
      <c r="O209" s="52">
        <v>26</v>
      </c>
      <c r="P209" s="52">
        <v>380</v>
      </c>
    </row>
    <row r="210" spans="1:16">
      <c r="A210" s="52" t="s">
        <v>603</v>
      </c>
      <c r="B210" s="52" t="s">
        <v>761</v>
      </c>
      <c r="C210" s="52" t="s">
        <v>760</v>
      </c>
      <c r="D210" s="52">
        <v>984</v>
      </c>
      <c r="E210" s="52">
        <v>0.55000000000000004</v>
      </c>
      <c r="F210" s="52"/>
      <c r="G210" s="52">
        <v>10.8</v>
      </c>
      <c r="H210" s="52">
        <v>1</v>
      </c>
      <c r="I210" s="53" t="s">
        <v>267</v>
      </c>
      <c r="J210" s="52" t="s">
        <v>606</v>
      </c>
      <c r="K210" s="52">
        <v>3</v>
      </c>
      <c r="L210" s="53" t="s">
        <v>267</v>
      </c>
      <c r="M210" s="53" t="s">
        <v>267</v>
      </c>
      <c r="N210" s="52">
        <v>46</v>
      </c>
      <c r="O210" s="52">
        <v>26</v>
      </c>
      <c r="P210" s="52">
        <v>380</v>
      </c>
    </row>
    <row r="211" spans="1:16">
      <c r="A211" s="52" t="s">
        <v>603</v>
      </c>
      <c r="B211" s="52" t="s">
        <v>762</v>
      </c>
      <c r="C211" s="52"/>
      <c r="D211" s="52">
        <v>1045</v>
      </c>
      <c r="E211" s="52">
        <v>0.55000000000000004</v>
      </c>
      <c r="F211" s="52"/>
      <c r="G211" s="52">
        <v>10.8</v>
      </c>
      <c r="H211" s="52">
        <v>1</v>
      </c>
      <c r="I211" s="53" t="s">
        <v>267</v>
      </c>
      <c r="J211" s="52" t="s">
        <v>606</v>
      </c>
      <c r="K211" s="52">
        <v>3</v>
      </c>
      <c r="L211" s="53" t="s">
        <v>267</v>
      </c>
      <c r="M211" s="53" t="s">
        <v>267</v>
      </c>
      <c r="N211" s="52">
        <v>46</v>
      </c>
      <c r="O211" s="52">
        <v>26</v>
      </c>
      <c r="P211" s="52">
        <v>380</v>
      </c>
    </row>
    <row r="212" spans="1:16">
      <c r="A212" s="52" t="s">
        <v>603</v>
      </c>
      <c r="B212" s="52" t="s">
        <v>763</v>
      </c>
      <c r="C212" s="52" t="s">
        <v>764</v>
      </c>
      <c r="D212" s="52">
        <v>984</v>
      </c>
      <c r="E212" s="52">
        <v>0.55000000000000004</v>
      </c>
      <c r="F212" s="52"/>
      <c r="G212" s="52">
        <v>10.8</v>
      </c>
      <c r="H212" s="52">
        <v>1</v>
      </c>
      <c r="I212" s="53" t="s">
        <v>267</v>
      </c>
      <c r="J212" s="52" t="s">
        <v>606</v>
      </c>
      <c r="K212" s="52">
        <v>3</v>
      </c>
      <c r="L212" s="53" t="s">
        <v>267</v>
      </c>
      <c r="M212" s="53" t="s">
        <v>267</v>
      </c>
      <c r="N212" s="52">
        <v>46</v>
      </c>
      <c r="O212" s="52">
        <v>26</v>
      </c>
      <c r="P212" s="52">
        <v>380</v>
      </c>
    </row>
    <row r="213" spans="1:16">
      <c r="A213" s="52" t="s">
        <v>603</v>
      </c>
      <c r="B213" s="52" t="s">
        <v>765</v>
      </c>
      <c r="C213" s="52" t="s">
        <v>495</v>
      </c>
      <c r="D213" s="52"/>
      <c r="E213" s="52"/>
      <c r="F213" s="52"/>
      <c r="G213" s="52"/>
      <c r="H213" s="52"/>
      <c r="I213" s="52"/>
      <c r="J213" s="52"/>
      <c r="K213" s="52"/>
      <c r="L213" s="52"/>
      <c r="M213" s="52"/>
      <c r="N213" s="52"/>
      <c r="O213" s="52"/>
      <c r="P213" s="52"/>
    </row>
    <row r="214" spans="1:16">
      <c r="A214" s="52" t="s">
        <v>603</v>
      </c>
      <c r="B214" s="52" t="s">
        <v>766</v>
      </c>
      <c r="C214" s="52" t="s">
        <v>767</v>
      </c>
      <c r="D214" s="52">
        <v>1000</v>
      </c>
      <c r="E214" s="52">
        <v>0.53</v>
      </c>
      <c r="F214" s="52"/>
      <c r="G214" s="52">
        <v>10.8</v>
      </c>
      <c r="H214" s="52">
        <v>1</v>
      </c>
      <c r="I214" s="53" t="s">
        <v>267</v>
      </c>
      <c r="J214" s="52" t="s">
        <v>606</v>
      </c>
      <c r="K214" s="52">
        <v>3</v>
      </c>
      <c r="L214" s="53" t="s">
        <v>267</v>
      </c>
      <c r="M214" s="53" t="s">
        <v>267</v>
      </c>
      <c r="N214" s="52">
        <v>46</v>
      </c>
      <c r="O214" s="52">
        <v>26</v>
      </c>
      <c r="P214" s="52">
        <v>400</v>
      </c>
    </row>
    <row r="215" spans="1:16">
      <c r="A215" s="52" t="s">
        <v>603</v>
      </c>
      <c r="B215" s="52" t="s">
        <v>768</v>
      </c>
      <c r="C215" s="52"/>
      <c r="D215" s="52">
        <v>1000</v>
      </c>
      <c r="E215" s="52">
        <v>0.53</v>
      </c>
      <c r="F215" s="52"/>
      <c r="G215" s="52">
        <v>10.8</v>
      </c>
      <c r="H215" s="52">
        <v>1</v>
      </c>
      <c r="I215" s="53" t="s">
        <v>267</v>
      </c>
      <c r="J215" s="52" t="s">
        <v>606</v>
      </c>
      <c r="K215" s="52">
        <v>3</v>
      </c>
      <c r="L215" s="53" t="s">
        <v>267</v>
      </c>
      <c r="M215" s="53" t="s">
        <v>267</v>
      </c>
      <c r="N215" s="52">
        <v>46</v>
      </c>
      <c r="O215" s="52">
        <v>26</v>
      </c>
      <c r="P215" s="52">
        <v>400</v>
      </c>
    </row>
    <row r="216" spans="1:16">
      <c r="A216" s="52" t="s">
        <v>603</v>
      </c>
      <c r="B216" s="52" t="s">
        <v>769</v>
      </c>
      <c r="C216" s="52" t="s">
        <v>767</v>
      </c>
      <c r="D216" s="52">
        <v>1000</v>
      </c>
      <c r="E216" s="52">
        <v>0.53</v>
      </c>
      <c r="F216" s="52"/>
      <c r="G216" s="52">
        <v>10.8</v>
      </c>
      <c r="H216" s="52">
        <v>1</v>
      </c>
      <c r="I216" s="53" t="s">
        <v>267</v>
      </c>
      <c r="J216" s="52" t="s">
        <v>606</v>
      </c>
      <c r="K216" s="52">
        <v>3</v>
      </c>
      <c r="L216" s="53" t="s">
        <v>267</v>
      </c>
      <c r="M216" s="53" t="s">
        <v>267</v>
      </c>
      <c r="N216" s="52">
        <v>46</v>
      </c>
      <c r="O216" s="52">
        <v>26</v>
      </c>
      <c r="P216" s="52">
        <v>400</v>
      </c>
    </row>
    <row r="217" spans="1:16">
      <c r="A217" s="52" t="s">
        <v>603</v>
      </c>
      <c r="B217" s="52" t="s">
        <v>770</v>
      </c>
      <c r="C217" s="52" t="s">
        <v>767</v>
      </c>
      <c r="D217" s="52">
        <v>1000</v>
      </c>
      <c r="E217" s="52">
        <v>0.53</v>
      </c>
      <c r="F217" s="52"/>
      <c r="G217" s="52">
        <v>10.8</v>
      </c>
      <c r="H217" s="52">
        <v>1</v>
      </c>
      <c r="I217" s="53" t="s">
        <v>267</v>
      </c>
      <c r="J217" s="52" t="s">
        <v>606</v>
      </c>
      <c r="K217" s="52">
        <v>3</v>
      </c>
      <c r="L217" s="53" t="s">
        <v>267</v>
      </c>
      <c r="M217" s="53" t="s">
        <v>267</v>
      </c>
      <c r="N217" s="52">
        <v>46</v>
      </c>
      <c r="O217" s="52">
        <v>26</v>
      </c>
      <c r="P217" s="52">
        <v>400</v>
      </c>
    </row>
    <row r="218" spans="1:16">
      <c r="A218" s="52" t="s">
        <v>603</v>
      </c>
      <c r="B218" s="52" t="s">
        <v>771</v>
      </c>
      <c r="C218" s="52"/>
      <c r="D218" s="52">
        <v>1151</v>
      </c>
      <c r="E218" s="52">
        <v>0.52200000000000002</v>
      </c>
      <c r="F218" s="52"/>
      <c r="G218" s="52">
        <v>10.8</v>
      </c>
      <c r="H218" s="52">
        <v>1</v>
      </c>
      <c r="I218" s="53" t="s">
        <v>267</v>
      </c>
      <c r="J218" s="52" t="s">
        <v>606</v>
      </c>
      <c r="K218" s="52">
        <v>3</v>
      </c>
      <c r="L218" s="53" t="s">
        <v>267</v>
      </c>
      <c r="M218" s="53" t="s">
        <v>267</v>
      </c>
      <c r="N218" s="52">
        <v>46</v>
      </c>
      <c r="O218" s="52">
        <v>26</v>
      </c>
      <c r="P218" s="52">
        <v>400</v>
      </c>
    </row>
    <row r="219" spans="1:16">
      <c r="A219" s="52" t="s">
        <v>603</v>
      </c>
      <c r="B219" s="52" t="s">
        <v>772</v>
      </c>
      <c r="C219" s="52" t="s">
        <v>495</v>
      </c>
      <c r="D219" s="52"/>
      <c r="E219" s="52"/>
      <c r="F219" s="52"/>
      <c r="G219" s="52"/>
      <c r="H219" s="52"/>
      <c r="I219" s="52"/>
      <c r="J219" s="52"/>
      <c r="K219" s="52"/>
      <c r="L219" s="52"/>
      <c r="M219" s="52"/>
      <c r="N219" s="52"/>
      <c r="O219" s="52"/>
      <c r="P219" s="52"/>
    </row>
    <row r="220" spans="1:16">
      <c r="A220" s="52" t="s">
        <v>603</v>
      </c>
      <c r="B220" s="52" t="s">
        <v>773</v>
      </c>
      <c r="C220" s="52" t="s">
        <v>774</v>
      </c>
      <c r="D220" s="52">
        <v>1151</v>
      </c>
      <c r="E220" s="52">
        <v>0.52200000000000002</v>
      </c>
      <c r="F220" s="52"/>
      <c r="G220" s="52">
        <v>10.8</v>
      </c>
      <c r="H220" s="52">
        <v>1</v>
      </c>
      <c r="I220" s="53" t="s">
        <v>267</v>
      </c>
      <c r="J220" s="52" t="s">
        <v>606</v>
      </c>
      <c r="K220" s="52">
        <v>3</v>
      </c>
      <c r="L220" s="53" t="s">
        <v>267</v>
      </c>
      <c r="M220" s="53" t="s">
        <v>267</v>
      </c>
      <c r="N220" s="52">
        <v>46</v>
      </c>
      <c r="O220" s="52">
        <v>26</v>
      </c>
      <c r="P220" s="52">
        <v>400</v>
      </c>
    </row>
    <row r="221" spans="1:16">
      <c r="A221" s="52" t="s">
        <v>603</v>
      </c>
      <c r="B221" s="52" t="s">
        <v>775</v>
      </c>
      <c r="C221" s="52" t="s">
        <v>776</v>
      </c>
      <c r="D221" s="52">
        <v>1151</v>
      </c>
      <c r="E221" s="52">
        <v>0.52200000000000002</v>
      </c>
      <c r="F221" s="52"/>
      <c r="G221" s="52">
        <v>10.8</v>
      </c>
      <c r="H221" s="52">
        <v>1</v>
      </c>
      <c r="I221" s="53" t="s">
        <v>267</v>
      </c>
      <c r="J221" s="52" t="s">
        <v>606</v>
      </c>
      <c r="K221" s="52">
        <v>3</v>
      </c>
      <c r="L221" s="53" t="s">
        <v>267</v>
      </c>
      <c r="M221" s="53" t="s">
        <v>267</v>
      </c>
      <c r="N221" s="52">
        <v>46</v>
      </c>
      <c r="O221" s="52">
        <v>26</v>
      </c>
      <c r="P221" s="52">
        <v>400</v>
      </c>
    </row>
    <row r="222" spans="1:16">
      <c r="A222" s="52" t="s">
        <v>603</v>
      </c>
      <c r="B222" s="52" t="s">
        <v>777</v>
      </c>
      <c r="C222" s="52" t="s">
        <v>778</v>
      </c>
      <c r="D222" s="52">
        <v>1151</v>
      </c>
      <c r="E222" s="52">
        <v>0.52200000000000002</v>
      </c>
      <c r="F222" s="52"/>
      <c r="G222" s="52">
        <v>10.8</v>
      </c>
      <c r="H222" s="52">
        <v>1</v>
      </c>
      <c r="I222" s="53" t="s">
        <v>267</v>
      </c>
      <c r="J222" s="52" t="s">
        <v>606</v>
      </c>
      <c r="K222" s="52">
        <v>3</v>
      </c>
      <c r="L222" s="53" t="s">
        <v>267</v>
      </c>
      <c r="M222" s="53" t="s">
        <v>267</v>
      </c>
      <c r="N222" s="52">
        <v>46</v>
      </c>
      <c r="O222" s="52">
        <v>26</v>
      </c>
      <c r="P222" s="52">
        <v>400</v>
      </c>
    </row>
    <row r="223" spans="1:16">
      <c r="A223" s="52" t="s">
        <v>603</v>
      </c>
      <c r="B223" s="52" t="s">
        <v>779</v>
      </c>
      <c r="C223" s="52" t="s">
        <v>780</v>
      </c>
      <c r="D223" s="52">
        <v>1151</v>
      </c>
      <c r="E223" s="52">
        <v>0.52200000000000002</v>
      </c>
      <c r="F223" s="52"/>
      <c r="G223" s="52">
        <v>10.8</v>
      </c>
      <c r="H223" s="52">
        <v>1</v>
      </c>
      <c r="I223" s="53" t="s">
        <v>267</v>
      </c>
      <c r="J223" s="52" t="s">
        <v>606</v>
      </c>
      <c r="K223" s="52">
        <v>3</v>
      </c>
      <c r="L223" s="53" t="s">
        <v>267</v>
      </c>
      <c r="M223" s="53" t="s">
        <v>267</v>
      </c>
      <c r="N223" s="52">
        <v>46</v>
      </c>
      <c r="O223" s="52">
        <v>26</v>
      </c>
      <c r="P223" s="52">
        <v>400</v>
      </c>
    </row>
    <row r="224" spans="1:16">
      <c r="A224" s="52" t="s">
        <v>603</v>
      </c>
      <c r="B224" s="52" t="s">
        <v>781</v>
      </c>
      <c r="C224" s="52" t="s">
        <v>782</v>
      </c>
      <c r="D224" s="52">
        <v>1151</v>
      </c>
      <c r="E224" s="52">
        <v>0.52200000000000002</v>
      </c>
      <c r="F224" s="52"/>
      <c r="G224" s="52">
        <v>10.8</v>
      </c>
      <c r="H224" s="52">
        <v>1</v>
      </c>
      <c r="I224" s="53" t="s">
        <v>267</v>
      </c>
      <c r="J224" s="52" t="s">
        <v>606</v>
      </c>
      <c r="K224" s="52">
        <v>3</v>
      </c>
      <c r="L224" s="53" t="s">
        <v>267</v>
      </c>
      <c r="M224" s="53" t="s">
        <v>267</v>
      </c>
      <c r="N224" s="52">
        <v>46</v>
      </c>
      <c r="O224" s="52">
        <v>26</v>
      </c>
      <c r="P224" s="52">
        <v>400</v>
      </c>
    </row>
    <row r="225" spans="1:16">
      <c r="A225" s="52" t="s">
        <v>603</v>
      </c>
      <c r="B225" s="52" t="s">
        <v>783</v>
      </c>
      <c r="C225" s="52" t="s">
        <v>784</v>
      </c>
      <c r="D225" s="52">
        <v>1151</v>
      </c>
      <c r="E225" s="52">
        <v>0.52200000000000002</v>
      </c>
      <c r="F225" s="52"/>
      <c r="G225" s="52">
        <v>10.8</v>
      </c>
      <c r="H225" s="52">
        <v>1</v>
      </c>
      <c r="I225" s="53" t="s">
        <v>267</v>
      </c>
      <c r="J225" s="52" t="s">
        <v>606</v>
      </c>
      <c r="K225" s="52">
        <v>3</v>
      </c>
      <c r="L225" s="53" t="s">
        <v>267</v>
      </c>
      <c r="M225" s="53" t="s">
        <v>267</v>
      </c>
      <c r="N225" s="52">
        <v>46</v>
      </c>
      <c r="O225" s="52">
        <v>26</v>
      </c>
      <c r="P225" s="52">
        <v>400</v>
      </c>
    </row>
    <row r="226" spans="1:16">
      <c r="A226" s="52" t="s">
        <v>603</v>
      </c>
      <c r="B226" s="52" t="s">
        <v>785</v>
      </c>
      <c r="C226" s="52" t="s">
        <v>780</v>
      </c>
      <c r="D226" s="52">
        <v>1151</v>
      </c>
      <c r="E226" s="52">
        <v>0.52200000000000002</v>
      </c>
      <c r="F226" s="52"/>
      <c r="G226" s="52">
        <v>10.8</v>
      </c>
      <c r="H226" s="52">
        <v>1</v>
      </c>
      <c r="I226" s="53" t="s">
        <v>267</v>
      </c>
      <c r="J226" s="52" t="s">
        <v>606</v>
      </c>
      <c r="K226" s="52">
        <v>3</v>
      </c>
      <c r="L226" s="53" t="s">
        <v>267</v>
      </c>
      <c r="M226" s="53" t="s">
        <v>267</v>
      </c>
      <c r="N226" s="52">
        <v>46</v>
      </c>
      <c r="O226" s="52">
        <v>26</v>
      </c>
      <c r="P226" s="52">
        <v>400</v>
      </c>
    </row>
    <row r="227" spans="1:16">
      <c r="A227" s="52" t="s">
        <v>603</v>
      </c>
      <c r="B227" s="52" t="s">
        <v>786</v>
      </c>
      <c r="C227" s="52" t="s">
        <v>780</v>
      </c>
      <c r="D227" s="52">
        <v>1151</v>
      </c>
      <c r="E227" s="52">
        <v>0.52200000000000002</v>
      </c>
      <c r="F227" s="52"/>
      <c r="G227" s="52">
        <v>10.8</v>
      </c>
      <c r="H227" s="52">
        <v>1</v>
      </c>
      <c r="I227" s="53" t="s">
        <v>267</v>
      </c>
      <c r="J227" s="52" t="s">
        <v>606</v>
      </c>
      <c r="K227" s="52">
        <v>3</v>
      </c>
      <c r="L227" s="53" t="s">
        <v>267</v>
      </c>
      <c r="M227" s="53" t="s">
        <v>267</v>
      </c>
      <c r="N227" s="52">
        <v>46</v>
      </c>
      <c r="O227" s="52">
        <v>26</v>
      </c>
      <c r="P227" s="52">
        <v>400</v>
      </c>
    </row>
    <row r="228" spans="1:16">
      <c r="A228" s="52" t="s">
        <v>603</v>
      </c>
      <c r="B228" s="52" t="s">
        <v>787</v>
      </c>
      <c r="C228" s="52" t="s">
        <v>788</v>
      </c>
      <c r="D228" s="52">
        <v>1151</v>
      </c>
      <c r="E228" s="52">
        <v>0.52200000000000002</v>
      </c>
      <c r="F228" s="52"/>
      <c r="G228" s="52">
        <v>10.8</v>
      </c>
      <c r="H228" s="52">
        <v>1</v>
      </c>
      <c r="I228" s="53" t="s">
        <v>267</v>
      </c>
      <c r="J228" s="52" t="s">
        <v>606</v>
      </c>
      <c r="K228" s="52">
        <v>3</v>
      </c>
      <c r="L228" s="53" t="s">
        <v>267</v>
      </c>
      <c r="M228" s="53" t="s">
        <v>267</v>
      </c>
      <c r="N228" s="52">
        <v>46</v>
      </c>
      <c r="O228" s="52">
        <v>26</v>
      </c>
      <c r="P228" s="52">
        <v>400</v>
      </c>
    </row>
    <row r="229" spans="1:16">
      <c r="A229" s="52" t="s">
        <v>789</v>
      </c>
      <c r="B229" s="52" t="s">
        <v>790</v>
      </c>
      <c r="C229" s="52" t="s">
        <v>791</v>
      </c>
      <c r="D229" s="52"/>
      <c r="E229" s="52"/>
      <c r="F229" s="52"/>
      <c r="G229" s="52"/>
      <c r="H229" s="52">
        <v>1</v>
      </c>
      <c r="I229" s="53" t="s">
        <v>267</v>
      </c>
      <c r="J229" s="52" t="s">
        <v>606</v>
      </c>
      <c r="K229" s="52">
        <v>3</v>
      </c>
      <c r="L229" s="53" t="s">
        <v>267</v>
      </c>
      <c r="M229" s="53" t="s">
        <v>267</v>
      </c>
      <c r="N229" s="52">
        <v>53</v>
      </c>
      <c r="O229" s="52">
        <v>32</v>
      </c>
      <c r="P229" s="52">
        <v>620</v>
      </c>
    </row>
    <row r="230" spans="1:16">
      <c r="A230" s="52" t="s">
        <v>789</v>
      </c>
      <c r="B230" s="52" t="s">
        <v>792</v>
      </c>
      <c r="C230" s="52" t="s">
        <v>793</v>
      </c>
      <c r="D230" s="52"/>
      <c r="E230" s="52">
        <v>0.51500000000000001</v>
      </c>
      <c r="F230" s="52"/>
      <c r="G230" s="52">
        <v>11</v>
      </c>
      <c r="H230" s="52">
        <v>1</v>
      </c>
      <c r="I230" s="53" t="s">
        <v>267</v>
      </c>
      <c r="J230" s="52" t="s">
        <v>606</v>
      </c>
      <c r="K230" s="52">
        <v>3</v>
      </c>
      <c r="L230" s="53" t="s">
        <v>267</v>
      </c>
      <c r="M230" s="53" t="s">
        <v>267</v>
      </c>
      <c r="N230" s="52">
        <v>53</v>
      </c>
      <c r="O230" s="52">
        <v>32</v>
      </c>
      <c r="P230" s="52">
        <v>620</v>
      </c>
    </row>
    <row r="231" spans="1:16">
      <c r="A231" s="52" t="s">
        <v>789</v>
      </c>
      <c r="B231" s="52" t="s">
        <v>794</v>
      </c>
      <c r="C231" s="52" t="s">
        <v>795</v>
      </c>
      <c r="D231" s="52"/>
      <c r="E231" s="52">
        <v>0.51500000000000001</v>
      </c>
      <c r="F231" s="52"/>
      <c r="G231" s="52">
        <v>11</v>
      </c>
      <c r="H231" s="52">
        <v>1</v>
      </c>
      <c r="I231" s="53" t="s">
        <v>267</v>
      </c>
      <c r="J231" s="52" t="s">
        <v>606</v>
      </c>
      <c r="K231" s="52">
        <v>3</v>
      </c>
      <c r="L231" s="53" t="s">
        <v>267</v>
      </c>
      <c r="M231" s="53" t="s">
        <v>267</v>
      </c>
      <c r="N231" s="52">
        <v>53</v>
      </c>
      <c r="O231" s="52">
        <v>32</v>
      </c>
      <c r="P231" s="52">
        <v>620</v>
      </c>
    </row>
    <row r="232" spans="1:16">
      <c r="A232" s="52" t="s">
        <v>789</v>
      </c>
      <c r="B232" s="52" t="s">
        <v>796</v>
      </c>
      <c r="C232" s="52" t="s">
        <v>793</v>
      </c>
      <c r="D232" s="52">
        <v>1312</v>
      </c>
      <c r="E232" s="52">
        <v>0.51500000000000001</v>
      </c>
      <c r="F232" s="52"/>
      <c r="G232" s="52">
        <v>11</v>
      </c>
      <c r="H232" s="52">
        <v>1</v>
      </c>
      <c r="I232" s="53" t="s">
        <v>267</v>
      </c>
      <c r="J232" s="52" t="s">
        <v>606</v>
      </c>
      <c r="K232" s="52">
        <v>3</v>
      </c>
      <c r="L232" s="53" t="s">
        <v>267</v>
      </c>
      <c r="M232" s="53" t="s">
        <v>267</v>
      </c>
      <c r="N232" s="52">
        <v>53</v>
      </c>
      <c r="O232" s="52">
        <v>32</v>
      </c>
      <c r="P232" s="52">
        <v>620</v>
      </c>
    </row>
    <row r="233" spans="1:16">
      <c r="A233" s="52" t="s">
        <v>789</v>
      </c>
      <c r="B233" s="52" t="s">
        <v>797</v>
      </c>
      <c r="C233" s="52" t="s">
        <v>798</v>
      </c>
      <c r="D233" s="52"/>
      <c r="E233" s="52">
        <v>0.51500000000000001</v>
      </c>
      <c r="F233" s="52"/>
      <c r="G233" s="52">
        <v>11</v>
      </c>
      <c r="H233" s="52">
        <v>1</v>
      </c>
      <c r="I233" s="53" t="s">
        <v>267</v>
      </c>
      <c r="J233" s="52" t="s">
        <v>606</v>
      </c>
      <c r="K233" s="52">
        <v>3</v>
      </c>
      <c r="L233" s="53" t="s">
        <v>267</v>
      </c>
      <c r="M233" s="53" t="s">
        <v>267</v>
      </c>
      <c r="N233" s="52">
        <v>53</v>
      </c>
      <c r="O233" s="52">
        <v>32</v>
      </c>
      <c r="P233" s="52">
        <v>620</v>
      </c>
    </row>
    <row r="234" spans="1:16">
      <c r="A234" s="52" t="s">
        <v>789</v>
      </c>
      <c r="B234" s="52" t="s">
        <v>799</v>
      </c>
      <c r="C234" s="52"/>
      <c r="D234" s="52"/>
      <c r="E234" s="52">
        <v>0.51</v>
      </c>
      <c r="F234" s="52"/>
      <c r="G234" s="52">
        <v>11.4</v>
      </c>
      <c r="H234" s="52">
        <v>1</v>
      </c>
      <c r="I234" s="53" t="s">
        <v>267</v>
      </c>
      <c r="J234" s="52" t="s">
        <v>606</v>
      </c>
      <c r="K234" s="52">
        <v>3</v>
      </c>
      <c r="L234" s="53" t="s">
        <v>267</v>
      </c>
      <c r="M234" s="53" t="s">
        <v>267</v>
      </c>
      <c r="N234" s="52">
        <v>53</v>
      </c>
      <c r="O234" s="52">
        <v>36</v>
      </c>
      <c r="P234" s="52">
        <v>620</v>
      </c>
    </row>
    <row r="235" spans="1:16">
      <c r="A235" s="52" t="s">
        <v>789</v>
      </c>
      <c r="B235" s="52" t="s">
        <v>800</v>
      </c>
      <c r="C235" s="52" t="s">
        <v>801</v>
      </c>
      <c r="D235" s="52"/>
      <c r="E235" s="52">
        <v>0.51</v>
      </c>
      <c r="F235" s="52"/>
      <c r="G235" s="52">
        <v>11.4</v>
      </c>
      <c r="H235" s="52">
        <v>1</v>
      </c>
      <c r="I235" s="53" t="s">
        <v>267</v>
      </c>
      <c r="J235" s="52" t="s">
        <v>606</v>
      </c>
      <c r="K235" s="52">
        <v>3</v>
      </c>
      <c r="L235" s="53" t="s">
        <v>267</v>
      </c>
      <c r="M235" s="53" t="s">
        <v>267</v>
      </c>
      <c r="N235" s="52">
        <v>53</v>
      </c>
      <c r="O235" s="52">
        <v>36</v>
      </c>
      <c r="P235" s="52">
        <v>620</v>
      </c>
    </row>
    <row r="236" spans="1:16">
      <c r="A236" s="52" t="s">
        <v>789</v>
      </c>
      <c r="B236" s="52" t="s">
        <v>802</v>
      </c>
      <c r="C236" s="52" t="s">
        <v>803</v>
      </c>
      <c r="D236" s="52">
        <v>1723</v>
      </c>
      <c r="E236" s="52">
        <v>0.51</v>
      </c>
      <c r="F236" s="52"/>
      <c r="G236" s="52">
        <v>11.4</v>
      </c>
      <c r="H236" s="52">
        <v>1</v>
      </c>
      <c r="I236" s="53" t="s">
        <v>267</v>
      </c>
      <c r="J236" s="52" t="s">
        <v>606</v>
      </c>
      <c r="K236" s="52">
        <v>3</v>
      </c>
      <c r="L236" s="53" t="s">
        <v>267</v>
      </c>
      <c r="M236" s="53" t="s">
        <v>267</v>
      </c>
      <c r="N236" s="52">
        <v>53</v>
      </c>
      <c r="O236" s="52">
        <v>32</v>
      </c>
      <c r="P236" s="52">
        <v>620</v>
      </c>
    </row>
    <row r="237" spans="1:16">
      <c r="A237" s="52" t="s">
        <v>789</v>
      </c>
      <c r="B237" s="52" t="s">
        <v>804</v>
      </c>
      <c r="C237" s="52"/>
      <c r="D237" s="52">
        <v>1723</v>
      </c>
      <c r="E237" s="52">
        <v>0.51</v>
      </c>
      <c r="F237" s="52"/>
      <c r="G237" s="52">
        <v>11.4</v>
      </c>
      <c r="H237" s="52">
        <v>1</v>
      </c>
      <c r="I237" s="53" t="s">
        <v>267</v>
      </c>
      <c r="J237" s="52" t="s">
        <v>606</v>
      </c>
      <c r="K237" s="52">
        <v>3</v>
      </c>
      <c r="L237" s="53" t="s">
        <v>267</v>
      </c>
      <c r="M237" s="53" t="s">
        <v>267</v>
      </c>
      <c r="N237" s="52">
        <v>53</v>
      </c>
      <c r="O237" s="52">
        <v>32</v>
      </c>
      <c r="P237" s="52">
        <v>620</v>
      </c>
    </row>
    <row r="238" spans="1:16">
      <c r="A238" s="52" t="s">
        <v>789</v>
      </c>
      <c r="B238" s="52" t="s">
        <v>805</v>
      </c>
      <c r="C238" s="52" t="s">
        <v>806</v>
      </c>
      <c r="D238" s="52">
        <v>1723</v>
      </c>
      <c r="E238" s="52">
        <v>0.51</v>
      </c>
      <c r="F238" s="52"/>
      <c r="G238" s="52">
        <v>11.4</v>
      </c>
      <c r="H238" s="52">
        <v>1</v>
      </c>
      <c r="I238" s="53" t="s">
        <v>267</v>
      </c>
      <c r="J238" s="52" t="s">
        <v>606</v>
      </c>
      <c r="K238" s="52">
        <v>3</v>
      </c>
      <c r="L238" s="53" t="s">
        <v>267</v>
      </c>
      <c r="M238" s="53" t="s">
        <v>267</v>
      </c>
      <c r="N238" s="52">
        <v>53</v>
      </c>
      <c r="O238" s="52">
        <v>32</v>
      </c>
      <c r="P238" s="52">
        <v>620</v>
      </c>
    </row>
    <row r="239" spans="1:16">
      <c r="A239" s="52" t="s">
        <v>789</v>
      </c>
      <c r="B239" s="52" t="s">
        <v>807</v>
      </c>
      <c r="C239" s="52"/>
      <c r="D239" s="52"/>
      <c r="E239" s="52">
        <v>0.51</v>
      </c>
      <c r="F239" s="52"/>
      <c r="G239" s="52">
        <v>11.4</v>
      </c>
      <c r="H239" s="52">
        <v>1</v>
      </c>
      <c r="I239" s="53" t="s">
        <v>267</v>
      </c>
      <c r="J239" s="52" t="s">
        <v>606</v>
      </c>
      <c r="K239" s="52">
        <v>3</v>
      </c>
      <c r="L239" s="53" t="s">
        <v>267</v>
      </c>
      <c r="M239" s="53" t="s">
        <v>267</v>
      </c>
      <c r="N239" s="52">
        <v>53</v>
      </c>
      <c r="O239" s="52">
        <v>36</v>
      </c>
      <c r="P239" s="52">
        <v>620</v>
      </c>
    </row>
    <row r="240" spans="1:16">
      <c r="A240" s="52" t="s">
        <v>789</v>
      </c>
      <c r="B240" s="52" t="s">
        <v>808</v>
      </c>
      <c r="C240" s="52" t="s">
        <v>801</v>
      </c>
      <c r="D240" s="52"/>
      <c r="E240" s="52">
        <v>0.51</v>
      </c>
      <c r="F240" s="52"/>
      <c r="G240" s="52">
        <v>11.4</v>
      </c>
      <c r="H240" s="52">
        <v>1</v>
      </c>
      <c r="I240" s="53" t="s">
        <v>267</v>
      </c>
      <c r="J240" s="52" t="s">
        <v>606</v>
      </c>
      <c r="K240" s="52">
        <v>3</v>
      </c>
      <c r="L240" s="53" t="s">
        <v>267</v>
      </c>
      <c r="M240" s="53" t="s">
        <v>267</v>
      </c>
      <c r="N240" s="52">
        <v>53</v>
      </c>
      <c r="O240" s="52">
        <v>36</v>
      </c>
      <c r="P240" s="52">
        <v>620</v>
      </c>
    </row>
    <row r="241" spans="1:17">
      <c r="A241" s="52" t="s">
        <v>789</v>
      </c>
      <c r="B241" s="52" t="s">
        <v>809</v>
      </c>
      <c r="C241" s="52" t="s">
        <v>803</v>
      </c>
      <c r="D241" s="52">
        <v>1723</v>
      </c>
      <c r="E241" s="52">
        <v>0.51</v>
      </c>
      <c r="F241" s="52"/>
      <c r="G241" s="52">
        <v>11.4</v>
      </c>
      <c r="H241" s="52">
        <v>1</v>
      </c>
      <c r="I241" s="53" t="s">
        <v>267</v>
      </c>
      <c r="J241" s="52" t="s">
        <v>606</v>
      </c>
      <c r="K241" s="52">
        <v>3</v>
      </c>
      <c r="L241" s="53" t="s">
        <v>267</v>
      </c>
      <c r="M241" s="53" t="s">
        <v>267</v>
      </c>
      <c r="N241" s="52">
        <v>53</v>
      </c>
      <c r="O241" s="52">
        <v>32</v>
      </c>
      <c r="P241" s="52">
        <v>620</v>
      </c>
      <c r="Q241" s="52"/>
    </row>
    <row r="242" spans="1:17">
      <c r="A242" s="52" t="s">
        <v>789</v>
      </c>
      <c r="B242" s="52" t="s">
        <v>810</v>
      </c>
      <c r="C242" s="52"/>
      <c r="D242" s="52">
        <v>1723</v>
      </c>
      <c r="E242" s="52">
        <v>0.51</v>
      </c>
      <c r="F242" s="52"/>
      <c r="G242" s="52">
        <v>11.4</v>
      </c>
      <c r="H242" s="52">
        <v>1</v>
      </c>
      <c r="I242" s="53" t="s">
        <v>267</v>
      </c>
      <c r="J242" s="52" t="s">
        <v>606</v>
      </c>
      <c r="K242" s="52">
        <v>3</v>
      </c>
      <c r="L242" s="53" t="s">
        <v>267</v>
      </c>
      <c r="M242" s="53" t="s">
        <v>267</v>
      </c>
      <c r="N242" s="52">
        <v>53</v>
      </c>
      <c r="O242" s="52">
        <v>32</v>
      </c>
      <c r="P242" s="52">
        <v>620</v>
      </c>
      <c r="Q242" s="52"/>
    </row>
    <row r="243" spans="1:17">
      <c r="A243" s="52" t="s">
        <v>789</v>
      </c>
      <c r="B243" s="52" t="s">
        <v>811</v>
      </c>
      <c r="C243" s="52" t="s">
        <v>806</v>
      </c>
      <c r="D243" s="52">
        <v>1723</v>
      </c>
      <c r="E243" s="52">
        <v>0.51</v>
      </c>
      <c r="F243" s="52"/>
      <c r="G243" s="52">
        <v>11.4</v>
      </c>
      <c r="H243" s="52">
        <v>1</v>
      </c>
      <c r="I243" s="53" t="s">
        <v>267</v>
      </c>
      <c r="J243" s="52" t="s">
        <v>606</v>
      </c>
      <c r="K243" s="52">
        <v>3</v>
      </c>
      <c r="L243" s="53" t="s">
        <v>267</v>
      </c>
      <c r="M243" s="53" t="s">
        <v>267</v>
      </c>
      <c r="N243" s="52">
        <v>53</v>
      </c>
      <c r="O243" s="52">
        <v>32</v>
      </c>
      <c r="P243" s="52">
        <v>620</v>
      </c>
      <c r="Q243" s="52"/>
    </row>
    <row r="244" spans="1:17">
      <c r="A244" s="52" t="s">
        <v>789</v>
      </c>
      <c r="B244" s="52" t="s">
        <v>812</v>
      </c>
      <c r="C244" s="52" t="s">
        <v>813</v>
      </c>
      <c r="D244" s="52"/>
      <c r="E244" s="52">
        <v>0.51</v>
      </c>
      <c r="F244" s="52"/>
      <c r="G244" s="52">
        <v>11.4</v>
      </c>
      <c r="H244" s="52">
        <v>1</v>
      </c>
      <c r="I244" s="53" t="s">
        <v>267</v>
      </c>
      <c r="J244" s="52" t="s">
        <v>606</v>
      </c>
      <c r="K244" s="52">
        <v>3</v>
      </c>
      <c r="L244" s="53" t="s">
        <v>267</v>
      </c>
      <c r="M244" s="53" t="s">
        <v>267</v>
      </c>
      <c r="N244" s="52">
        <v>53</v>
      </c>
      <c r="O244" s="52">
        <v>36</v>
      </c>
      <c r="P244" s="52">
        <v>620</v>
      </c>
      <c r="Q244" s="52"/>
    </row>
    <row r="245" spans="1:17">
      <c r="A245" s="52" t="s">
        <v>789</v>
      </c>
      <c r="B245" s="52" t="s">
        <v>814</v>
      </c>
      <c r="C245" s="52" t="s">
        <v>813</v>
      </c>
      <c r="D245" s="52"/>
      <c r="E245" s="52">
        <v>0.51</v>
      </c>
      <c r="F245" s="52"/>
      <c r="G245" s="52">
        <v>11.4</v>
      </c>
      <c r="H245" s="52">
        <v>1</v>
      </c>
      <c r="I245" s="53" t="s">
        <v>267</v>
      </c>
      <c r="J245" s="52" t="s">
        <v>606</v>
      </c>
      <c r="K245" s="52">
        <v>3</v>
      </c>
      <c r="L245" s="53" t="s">
        <v>267</v>
      </c>
      <c r="M245" s="53" t="s">
        <v>267</v>
      </c>
      <c r="N245" s="52">
        <v>53</v>
      </c>
      <c r="O245" s="52">
        <v>36</v>
      </c>
      <c r="P245" s="52">
        <v>620</v>
      </c>
      <c r="Q245" s="52"/>
    </row>
    <row r="246" spans="1:17">
      <c r="A246" s="52" t="s">
        <v>789</v>
      </c>
      <c r="B246" s="52" t="s">
        <v>815</v>
      </c>
      <c r="C246" s="52" t="s">
        <v>495</v>
      </c>
      <c r="D246" s="52"/>
      <c r="E246" s="52"/>
      <c r="F246" s="52"/>
      <c r="G246" s="52"/>
      <c r="H246" s="52"/>
      <c r="I246" s="52"/>
      <c r="J246" s="52"/>
      <c r="K246" s="52"/>
      <c r="L246" s="52"/>
      <c r="M246" s="52"/>
      <c r="N246" s="52"/>
      <c r="O246" s="52"/>
      <c r="P246" s="52"/>
      <c r="Q246" s="52"/>
    </row>
    <row r="247" spans="1:17">
      <c r="A247" s="52" t="s">
        <v>603</v>
      </c>
      <c r="B247" s="52" t="s">
        <v>816</v>
      </c>
      <c r="C247" s="52" t="s">
        <v>817</v>
      </c>
      <c r="D247" s="52">
        <v>575</v>
      </c>
      <c r="E247" s="52">
        <v>0.66500000000000004</v>
      </c>
      <c r="F247" s="52"/>
      <c r="G247" s="52">
        <v>8.1999999999999993</v>
      </c>
      <c r="H247" s="52">
        <v>1</v>
      </c>
      <c r="I247" s="53" t="s">
        <v>267</v>
      </c>
      <c r="J247" s="52" t="s">
        <v>606</v>
      </c>
      <c r="K247" s="52">
        <v>3</v>
      </c>
      <c r="L247" s="53" t="s">
        <v>267</v>
      </c>
      <c r="M247" s="53" t="s">
        <v>267</v>
      </c>
      <c r="N247" s="52">
        <v>46</v>
      </c>
      <c r="O247" s="52">
        <v>26</v>
      </c>
      <c r="P247" s="52">
        <v>335</v>
      </c>
      <c r="Q247" s="52" t="s">
        <v>412</v>
      </c>
    </row>
    <row r="248" spans="1:17">
      <c r="A248" s="52" t="s">
        <v>603</v>
      </c>
      <c r="B248" s="52" t="s">
        <v>818</v>
      </c>
      <c r="C248" s="52" t="s">
        <v>819</v>
      </c>
      <c r="D248" s="52">
        <v>575</v>
      </c>
      <c r="E248" s="52">
        <v>0.66500000000000004</v>
      </c>
      <c r="F248" s="52"/>
      <c r="G248" s="52">
        <v>8.1999999999999993</v>
      </c>
      <c r="H248" s="52">
        <v>1</v>
      </c>
      <c r="I248" s="53" t="s">
        <v>267</v>
      </c>
      <c r="J248" s="52" t="s">
        <v>606</v>
      </c>
      <c r="K248" s="52">
        <v>3</v>
      </c>
      <c r="L248" s="53" t="s">
        <v>267</v>
      </c>
      <c r="M248" s="53" t="s">
        <v>267</v>
      </c>
      <c r="N248" s="52">
        <v>46</v>
      </c>
      <c r="O248" s="52">
        <v>26</v>
      </c>
      <c r="P248" s="52">
        <v>335</v>
      </c>
      <c r="Q248" s="52"/>
    </row>
    <row r="249" spans="1:17">
      <c r="A249" s="52" t="s">
        <v>603</v>
      </c>
      <c r="B249" s="52" t="s">
        <v>820</v>
      </c>
      <c r="C249" s="52"/>
      <c r="D249" s="52">
        <v>575</v>
      </c>
      <c r="E249" s="52"/>
      <c r="F249" s="52"/>
      <c r="G249" s="52"/>
      <c r="H249" s="52">
        <v>1</v>
      </c>
      <c r="I249" s="53" t="s">
        <v>267</v>
      </c>
      <c r="J249" s="52" t="s">
        <v>606</v>
      </c>
      <c r="K249" s="52">
        <v>3</v>
      </c>
      <c r="L249" s="53" t="s">
        <v>267</v>
      </c>
      <c r="M249" s="53" t="s">
        <v>267</v>
      </c>
      <c r="N249" s="52"/>
      <c r="O249" s="52"/>
      <c r="P249" s="52"/>
      <c r="Q249" s="52"/>
    </row>
    <row r="250" spans="1:17">
      <c r="A250" s="52" t="s">
        <v>603</v>
      </c>
      <c r="B250" s="52" t="s">
        <v>821</v>
      </c>
      <c r="C250" s="52" t="s">
        <v>822</v>
      </c>
      <c r="D250" s="52">
        <v>575</v>
      </c>
      <c r="E250" s="52"/>
      <c r="F250" s="52"/>
      <c r="G250" s="52"/>
      <c r="H250" s="52">
        <v>1</v>
      </c>
      <c r="I250" s="53" t="s">
        <v>267</v>
      </c>
      <c r="J250" s="52" t="s">
        <v>606</v>
      </c>
      <c r="K250" s="52">
        <v>3</v>
      </c>
      <c r="L250" s="53" t="s">
        <v>267</v>
      </c>
      <c r="M250" s="53" t="s">
        <v>267</v>
      </c>
      <c r="N250" s="52"/>
      <c r="O250" s="52"/>
      <c r="P250" s="52"/>
      <c r="Q250" s="52"/>
    </row>
    <row r="251" spans="1:17">
      <c r="A251" s="52" t="s">
        <v>603</v>
      </c>
      <c r="B251" s="52" t="s">
        <v>823</v>
      </c>
      <c r="C251" s="52"/>
      <c r="D251" s="52">
        <v>575</v>
      </c>
      <c r="E251" s="52"/>
      <c r="F251" s="52"/>
      <c r="G251" s="52"/>
      <c r="H251" s="52">
        <v>1</v>
      </c>
      <c r="I251" s="53" t="s">
        <v>267</v>
      </c>
      <c r="J251" s="52" t="s">
        <v>606</v>
      </c>
      <c r="K251" s="52">
        <v>3</v>
      </c>
      <c r="L251" s="53" t="s">
        <v>267</v>
      </c>
      <c r="M251" s="53" t="s">
        <v>267</v>
      </c>
      <c r="N251" s="52"/>
      <c r="O251" s="52"/>
      <c r="P251" s="52"/>
      <c r="Q251" s="52"/>
    </row>
    <row r="252" spans="1:17">
      <c r="A252" s="52" t="s">
        <v>603</v>
      </c>
      <c r="B252" s="52" t="s">
        <v>824</v>
      </c>
      <c r="C252" s="52"/>
      <c r="D252" s="52">
        <v>575</v>
      </c>
      <c r="E252" s="52"/>
      <c r="F252" s="52"/>
      <c r="G252" s="52"/>
      <c r="H252" s="52">
        <v>1</v>
      </c>
      <c r="I252" s="53" t="s">
        <v>267</v>
      </c>
      <c r="J252" s="52" t="s">
        <v>606</v>
      </c>
      <c r="K252" s="52">
        <v>3</v>
      </c>
      <c r="L252" s="53" t="s">
        <v>267</v>
      </c>
      <c r="M252" s="53" t="s">
        <v>267</v>
      </c>
      <c r="N252" s="52"/>
      <c r="O252" s="52"/>
      <c r="P252" s="52"/>
      <c r="Q252" s="52"/>
    </row>
    <row r="253" spans="1:17">
      <c r="A253" s="52" t="s">
        <v>603</v>
      </c>
      <c r="B253" s="52" t="s">
        <v>825</v>
      </c>
      <c r="C253" s="52"/>
      <c r="D253" s="52">
        <v>575</v>
      </c>
      <c r="E253" s="52"/>
      <c r="F253" s="52"/>
      <c r="G253" s="52"/>
      <c r="H253" s="52">
        <v>1</v>
      </c>
      <c r="I253" s="53" t="s">
        <v>267</v>
      </c>
      <c r="J253" s="52" t="s">
        <v>606</v>
      </c>
      <c r="K253" s="52">
        <v>3</v>
      </c>
      <c r="L253" s="53" t="s">
        <v>267</v>
      </c>
      <c r="M253" s="53" t="s">
        <v>267</v>
      </c>
      <c r="N253" s="52"/>
      <c r="O253" s="52"/>
      <c r="P253" s="52"/>
      <c r="Q253" s="52"/>
    </row>
    <row r="254" spans="1:17">
      <c r="A254" s="52" t="s">
        <v>603</v>
      </c>
      <c r="B254" s="52" t="s">
        <v>826</v>
      </c>
      <c r="C254" s="52"/>
      <c r="D254" s="52">
        <v>575</v>
      </c>
      <c r="E254" s="52"/>
      <c r="F254" s="52"/>
      <c r="G254" s="52"/>
      <c r="H254" s="52">
        <v>1</v>
      </c>
      <c r="I254" s="53" t="s">
        <v>267</v>
      </c>
      <c r="J254" s="52" t="s">
        <v>606</v>
      </c>
      <c r="K254" s="52">
        <v>3</v>
      </c>
      <c r="L254" s="53" t="s">
        <v>267</v>
      </c>
      <c r="M254" s="53" t="s">
        <v>267</v>
      </c>
      <c r="N254" s="52"/>
      <c r="O254" s="52"/>
      <c r="P254" s="52"/>
      <c r="Q254" s="52"/>
    </row>
    <row r="255" spans="1:17">
      <c r="A255" s="52" t="s">
        <v>603</v>
      </c>
      <c r="B255" s="52" t="s">
        <v>827</v>
      </c>
      <c r="C255" s="52"/>
      <c r="D255" s="52">
        <v>575</v>
      </c>
      <c r="E255" s="52"/>
      <c r="F255" s="52"/>
      <c r="G255" s="52"/>
      <c r="H255" s="52">
        <v>1</v>
      </c>
      <c r="I255" s="53" t="s">
        <v>267</v>
      </c>
      <c r="J255" s="52" t="s">
        <v>606</v>
      </c>
      <c r="K255" s="52">
        <v>3</v>
      </c>
      <c r="L255" s="53" t="s">
        <v>267</v>
      </c>
      <c r="M255" s="53" t="s">
        <v>267</v>
      </c>
      <c r="N255" s="52"/>
      <c r="O255" s="52"/>
      <c r="P255" s="52"/>
      <c r="Q255" s="52"/>
    </row>
    <row r="256" spans="1:17">
      <c r="A256" s="52" t="s">
        <v>603</v>
      </c>
      <c r="B256" s="52" t="s">
        <v>828</v>
      </c>
      <c r="C256" s="52"/>
      <c r="D256" s="52">
        <v>575</v>
      </c>
      <c r="E256" s="52"/>
      <c r="F256" s="52"/>
      <c r="G256" s="52"/>
      <c r="H256" s="52">
        <v>1</v>
      </c>
      <c r="I256" s="53" t="s">
        <v>267</v>
      </c>
      <c r="J256" s="52" t="s">
        <v>606</v>
      </c>
      <c r="K256" s="52">
        <v>3</v>
      </c>
      <c r="L256" s="53" t="s">
        <v>267</v>
      </c>
      <c r="M256" s="53" t="s">
        <v>267</v>
      </c>
      <c r="N256" s="52"/>
      <c r="O256" s="52"/>
      <c r="P256" s="52"/>
      <c r="Q256" s="52"/>
    </row>
    <row r="257" spans="1:18">
      <c r="A257" s="52" t="s">
        <v>603</v>
      </c>
      <c r="B257" s="52" t="s">
        <v>829</v>
      </c>
      <c r="C257" s="52" t="s">
        <v>830</v>
      </c>
      <c r="D257" s="52">
        <v>1300</v>
      </c>
      <c r="E257" s="52"/>
      <c r="F257" s="52"/>
      <c r="G257" s="52"/>
      <c r="H257" s="52"/>
      <c r="I257" s="52"/>
      <c r="J257" s="52"/>
      <c r="K257" s="52"/>
      <c r="L257" s="52"/>
      <c r="M257" s="52"/>
      <c r="N257" s="52"/>
      <c r="O257" s="52"/>
      <c r="P257" s="52"/>
      <c r="Q257" s="52"/>
      <c r="R257" s="52"/>
    </row>
    <row r="258" spans="1:18">
      <c r="A258" s="52" t="s">
        <v>603</v>
      </c>
      <c r="B258" s="52" t="s">
        <v>831</v>
      </c>
      <c r="C258" s="52" t="s">
        <v>832</v>
      </c>
      <c r="D258" s="52">
        <v>474</v>
      </c>
      <c r="E258" s="52">
        <v>0.6</v>
      </c>
      <c r="F258" s="52">
        <v>4.3</v>
      </c>
      <c r="G258" s="52">
        <v>8.6</v>
      </c>
      <c r="H258" s="52"/>
      <c r="I258" s="52"/>
      <c r="J258" s="52"/>
      <c r="K258" s="52"/>
      <c r="L258" s="52"/>
      <c r="M258" s="52"/>
      <c r="N258" s="52"/>
      <c r="O258" s="52"/>
      <c r="P258" s="52"/>
      <c r="Q258" s="52"/>
      <c r="R258" s="52"/>
    </row>
    <row r="259" spans="1:18">
      <c r="A259" s="52" t="s">
        <v>603</v>
      </c>
      <c r="B259" s="52" t="s">
        <v>833</v>
      </c>
      <c r="C259" s="52" t="s">
        <v>834</v>
      </c>
      <c r="D259" s="52">
        <v>800</v>
      </c>
      <c r="E259" s="52">
        <v>0.6</v>
      </c>
      <c r="F259" s="52">
        <v>7.8</v>
      </c>
      <c r="G259" s="52">
        <v>10.3</v>
      </c>
      <c r="H259" s="52"/>
      <c r="I259" s="52"/>
      <c r="J259" s="52"/>
      <c r="K259" s="52"/>
      <c r="L259" s="52"/>
      <c r="M259" s="52"/>
      <c r="N259" s="52"/>
      <c r="O259" s="52"/>
      <c r="P259" s="52"/>
      <c r="Q259" s="52"/>
      <c r="R259" s="52"/>
    </row>
    <row r="260" spans="1:18">
      <c r="A260" s="52" t="s">
        <v>603</v>
      </c>
      <c r="B260" s="52" t="s">
        <v>835</v>
      </c>
      <c r="C260" s="52" t="s">
        <v>834</v>
      </c>
      <c r="D260" s="52">
        <v>1040</v>
      </c>
      <c r="E260" s="52"/>
      <c r="F260" s="52"/>
      <c r="G260" s="52"/>
      <c r="H260" s="52"/>
      <c r="I260" s="52"/>
      <c r="J260" s="52"/>
      <c r="K260" s="52"/>
      <c r="L260" s="52"/>
      <c r="M260" s="52"/>
      <c r="N260" s="52"/>
      <c r="O260" s="52"/>
      <c r="P260" s="52"/>
      <c r="Q260" s="52"/>
      <c r="R260" s="52"/>
    </row>
    <row r="261" spans="1:18">
      <c r="A261" s="52" t="s">
        <v>603</v>
      </c>
      <c r="B261" s="52" t="s">
        <v>836</v>
      </c>
      <c r="C261" s="52" t="s">
        <v>837</v>
      </c>
      <c r="D261" s="52">
        <v>240</v>
      </c>
      <c r="E261" s="52">
        <v>0.83</v>
      </c>
      <c r="F261" s="52">
        <v>3</v>
      </c>
      <c r="G261" s="52">
        <v>4.26</v>
      </c>
      <c r="H261" s="52"/>
      <c r="I261" s="52"/>
      <c r="J261" s="52"/>
      <c r="K261" s="52"/>
      <c r="L261" s="52"/>
      <c r="M261" s="52"/>
      <c r="N261" s="52"/>
      <c r="O261" s="52"/>
      <c r="P261" s="52"/>
      <c r="Q261" s="52"/>
      <c r="R261" s="52"/>
    </row>
    <row r="262" spans="1:18">
      <c r="A262" s="52" t="s">
        <v>838</v>
      </c>
      <c r="B262" s="52" t="s">
        <v>839</v>
      </c>
      <c r="C262" s="52" t="s">
        <v>840</v>
      </c>
      <c r="D262" s="52">
        <v>1625</v>
      </c>
      <c r="E262" s="52">
        <v>0.47299999999999998</v>
      </c>
      <c r="F262" s="52"/>
      <c r="G262" s="52"/>
      <c r="H262" s="52" t="s">
        <v>426</v>
      </c>
      <c r="I262" s="53" t="s">
        <v>267</v>
      </c>
      <c r="J262" s="52" t="s">
        <v>569</v>
      </c>
      <c r="K262" s="52">
        <v>2</v>
      </c>
      <c r="L262" s="53" t="s">
        <v>267</v>
      </c>
      <c r="M262" s="52">
        <v>2</v>
      </c>
      <c r="N262" s="52">
        <v>47</v>
      </c>
      <c r="O262" s="52">
        <v>26</v>
      </c>
      <c r="P262" s="52">
        <v>442</v>
      </c>
      <c r="Q262" s="52"/>
      <c r="R262" s="52"/>
    </row>
    <row r="263" spans="1:18">
      <c r="A263" s="52" t="s">
        <v>838</v>
      </c>
      <c r="B263" s="52" t="s">
        <v>841</v>
      </c>
      <c r="C263" s="52" t="s">
        <v>842</v>
      </c>
      <c r="D263" s="52">
        <v>1712</v>
      </c>
      <c r="E263" s="52"/>
      <c r="F263" s="52"/>
      <c r="G263" s="52"/>
      <c r="H263" s="52" t="s">
        <v>426</v>
      </c>
      <c r="I263" s="53" t="s">
        <v>267</v>
      </c>
      <c r="J263" s="52" t="s">
        <v>569</v>
      </c>
      <c r="K263" s="52">
        <v>2</v>
      </c>
      <c r="L263" s="53" t="s">
        <v>267</v>
      </c>
      <c r="M263" s="52">
        <v>2</v>
      </c>
      <c r="N263" s="52"/>
      <c r="O263" s="52"/>
      <c r="P263" s="52"/>
      <c r="Q263" s="52"/>
      <c r="R263" s="52"/>
    </row>
    <row r="264" spans="1:18">
      <c r="A264" s="52" t="s">
        <v>838</v>
      </c>
      <c r="B264" s="52" t="s">
        <v>843</v>
      </c>
      <c r="C264" s="52" t="s">
        <v>844</v>
      </c>
      <c r="D264" s="52">
        <v>1625</v>
      </c>
      <c r="E264" s="52">
        <v>0.47299999999999998</v>
      </c>
      <c r="F264" s="52"/>
      <c r="G264" s="52"/>
      <c r="H264" s="52" t="s">
        <v>426</v>
      </c>
      <c r="I264" s="53" t="s">
        <v>267</v>
      </c>
      <c r="J264" s="52" t="s">
        <v>569</v>
      </c>
      <c r="K264" s="52">
        <v>2</v>
      </c>
      <c r="L264" s="53" t="s">
        <v>267</v>
      </c>
      <c r="M264" s="52">
        <v>2</v>
      </c>
      <c r="N264" s="52">
        <v>47</v>
      </c>
      <c r="O264" s="52">
        <v>26</v>
      </c>
      <c r="P264" s="52">
        <v>442</v>
      </c>
      <c r="Q264" s="52" t="s">
        <v>412</v>
      </c>
      <c r="R264" s="52"/>
    </row>
    <row r="265" spans="1:18">
      <c r="A265" s="52" t="s">
        <v>838</v>
      </c>
      <c r="B265" s="52" t="s">
        <v>845</v>
      </c>
      <c r="C265" s="52" t="s">
        <v>844</v>
      </c>
      <c r="D265" s="52">
        <v>1625</v>
      </c>
      <c r="E265" s="52">
        <v>0.47299999999999998</v>
      </c>
      <c r="F265" s="52"/>
      <c r="G265" s="52"/>
      <c r="H265" s="52" t="s">
        <v>426</v>
      </c>
      <c r="I265" s="53" t="s">
        <v>267</v>
      </c>
      <c r="J265" s="52" t="s">
        <v>569</v>
      </c>
      <c r="K265" s="52">
        <v>2</v>
      </c>
      <c r="L265" s="53" t="s">
        <v>267</v>
      </c>
      <c r="M265" s="52">
        <v>2</v>
      </c>
      <c r="N265" s="52">
        <v>47</v>
      </c>
      <c r="O265" s="52">
        <v>26</v>
      </c>
      <c r="P265" s="52">
        <v>466</v>
      </c>
      <c r="Q265" s="52" t="s">
        <v>412</v>
      </c>
      <c r="R265" s="52"/>
    </row>
    <row r="266" spans="1:18">
      <c r="A266" s="52" t="s">
        <v>838</v>
      </c>
      <c r="B266" s="52" t="s">
        <v>846</v>
      </c>
      <c r="C266" s="52" t="s">
        <v>847</v>
      </c>
      <c r="D266" s="52">
        <v>1735</v>
      </c>
      <c r="E266" s="52"/>
      <c r="F266" s="52"/>
      <c r="G266" s="52"/>
      <c r="H266" s="52" t="s">
        <v>426</v>
      </c>
      <c r="I266" s="53" t="s">
        <v>267</v>
      </c>
      <c r="J266" s="52" t="s">
        <v>569</v>
      </c>
      <c r="K266" s="52">
        <v>2</v>
      </c>
      <c r="L266" s="53" t="s">
        <v>267</v>
      </c>
      <c r="M266" s="52">
        <v>2</v>
      </c>
      <c r="N266" s="52">
        <v>96</v>
      </c>
      <c r="O266" s="52">
        <v>29</v>
      </c>
      <c r="P266" s="52">
        <v>783</v>
      </c>
      <c r="Q266" s="52"/>
      <c r="R266" s="52"/>
    </row>
    <row r="267" spans="1:18">
      <c r="A267" s="52" t="s">
        <v>838</v>
      </c>
      <c r="B267" s="52" t="s">
        <v>848</v>
      </c>
      <c r="C267" s="52"/>
      <c r="D267" s="52"/>
      <c r="E267" s="52"/>
      <c r="F267" s="52"/>
      <c r="G267" s="52"/>
      <c r="H267" s="52" t="s">
        <v>426</v>
      </c>
      <c r="I267" s="53" t="s">
        <v>267</v>
      </c>
      <c r="J267" s="52" t="s">
        <v>569</v>
      </c>
      <c r="K267" s="52">
        <v>2</v>
      </c>
      <c r="L267" s="53" t="s">
        <v>267</v>
      </c>
      <c r="M267" s="52">
        <v>2</v>
      </c>
      <c r="N267" s="52">
        <v>96</v>
      </c>
      <c r="O267" s="52">
        <v>29</v>
      </c>
      <c r="P267" s="52">
        <v>783</v>
      </c>
      <c r="Q267" s="52"/>
      <c r="R267" s="52"/>
    </row>
    <row r="268" spans="1:18">
      <c r="A268" s="52" t="s">
        <v>838</v>
      </c>
      <c r="B268" s="52" t="s">
        <v>849</v>
      </c>
      <c r="C268" s="52" t="s">
        <v>850</v>
      </c>
      <c r="D268" s="52">
        <v>2000</v>
      </c>
      <c r="E268" s="52">
        <v>0.47</v>
      </c>
      <c r="F268" s="52"/>
      <c r="G268" s="52"/>
      <c r="H268" s="52" t="s">
        <v>426</v>
      </c>
      <c r="I268" s="53" t="s">
        <v>267</v>
      </c>
      <c r="J268" s="52" t="s">
        <v>569</v>
      </c>
      <c r="K268" s="52">
        <v>2</v>
      </c>
      <c r="L268" s="53" t="s">
        <v>267</v>
      </c>
      <c r="M268" s="52">
        <v>2</v>
      </c>
      <c r="N268" s="52">
        <v>48.2</v>
      </c>
      <c r="O268" s="52">
        <v>26</v>
      </c>
      <c r="P268" s="52">
        <v>493</v>
      </c>
      <c r="Q268" s="52"/>
      <c r="R268" s="52"/>
    </row>
    <row r="269" spans="1:18">
      <c r="A269" s="52" t="s">
        <v>838</v>
      </c>
      <c r="B269" s="52" t="s">
        <v>851</v>
      </c>
      <c r="C269" s="52"/>
      <c r="D269" s="52">
        <v>2000</v>
      </c>
      <c r="E269" s="52"/>
      <c r="F269" s="52"/>
      <c r="G269" s="52"/>
      <c r="H269" s="52" t="s">
        <v>426</v>
      </c>
      <c r="I269" s="53" t="s">
        <v>267</v>
      </c>
      <c r="J269" s="52" t="s">
        <v>569</v>
      </c>
      <c r="K269" s="52">
        <v>2</v>
      </c>
      <c r="L269" s="53" t="s">
        <v>267</v>
      </c>
      <c r="M269" s="52">
        <v>2</v>
      </c>
      <c r="N269" s="52">
        <v>48.2</v>
      </c>
      <c r="O269" s="52">
        <v>26</v>
      </c>
      <c r="P269" s="52">
        <v>493</v>
      </c>
      <c r="Q269" s="52"/>
      <c r="R269" s="52"/>
    </row>
    <row r="270" spans="1:18">
      <c r="A270" s="52" t="s">
        <v>838</v>
      </c>
      <c r="B270" s="52" t="s">
        <v>852</v>
      </c>
      <c r="C270" s="52" t="s">
        <v>853</v>
      </c>
      <c r="D270" s="52">
        <v>1700</v>
      </c>
      <c r="E270" s="52">
        <v>0.47399999999999998</v>
      </c>
      <c r="F270" s="52"/>
      <c r="G270" s="52">
        <v>14</v>
      </c>
      <c r="H270" s="52" t="s">
        <v>426</v>
      </c>
      <c r="I270" s="53" t="s">
        <v>267</v>
      </c>
      <c r="J270" s="52" t="s">
        <v>569</v>
      </c>
      <c r="K270" s="52">
        <v>2</v>
      </c>
      <c r="L270" s="53" t="s">
        <v>267</v>
      </c>
      <c r="M270" s="52">
        <v>2</v>
      </c>
      <c r="N270" s="52">
        <v>96</v>
      </c>
      <c r="O270" s="52">
        <v>29</v>
      </c>
      <c r="P270" s="52">
        <v>783</v>
      </c>
      <c r="Q270" s="52"/>
      <c r="R270" s="52"/>
    </row>
    <row r="271" spans="1:18">
      <c r="A271" s="52" t="s">
        <v>838</v>
      </c>
      <c r="B271" s="52" t="s">
        <v>854</v>
      </c>
      <c r="C271" s="52" t="s">
        <v>855</v>
      </c>
      <c r="D271" s="52">
        <v>2520</v>
      </c>
      <c r="E271" s="52"/>
      <c r="F271" s="52"/>
      <c r="G271" s="52"/>
      <c r="H271" s="52" t="s">
        <v>426</v>
      </c>
      <c r="I271" s="53" t="s">
        <v>267</v>
      </c>
      <c r="J271" s="52" t="s">
        <v>569</v>
      </c>
      <c r="K271" s="52">
        <v>2</v>
      </c>
      <c r="L271" s="53" t="s">
        <v>267</v>
      </c>
      <c r="M271" s="52">
        <v>2</v>
      </c>
      <c r="N271" s="52"/>
      <c r="O271" s="52"/>
      <c r="P271" s="52"/>
      <c r="Q271" s="52" t="s">
        <v>412</v>
      </c>
      <c r="R271" s="52"/>
    </row>
    <row r="272" spans="1:18">
      <c r="A272" s="52" t="s">
        <v>838</v>
      </c>
      <c r="B272" s="52" t="s">
        <v>856</v>
      </c>
      <c r="C272" s="52" t="s">
        <v>857</v>
      </c>
      <c r="D272" s="52">
        <v>2740</v>
      </c>
      <c r="E272" s="52"/>
      <c r="F272" s="52"/>
      <c r="G272" s="52"/>
      <c r="H272" s="52" t="s">
        <v>426</v>
      </c>
      <c r="I272" s="53" t="s">
        <v>267</v>
      </c>
      <c r="J272" s="52" t="s">
        <v>569</v>
      </c>
      <c r="K272" s="52">
        <v>2</v>
      </c>
      <c r="L272" s="53" t="s">
        <v>267</v>
      </c>
      <c r="M272" s="52">
        <v>2</v>
      </c>
      <c r="N272" s="52">
        <v>48.8</v>
      </c>
      <c r="O272" s="52"/>
      <c r="P272" s="52">
        <v>537</v>
      </c>
      <c r="Q272" s="52"/>
      <c r="R272" s="52">
        <v>1</v>
      </c>
    </row>
    <row r="273" spans="1:18">
      <c r="A273" s="52" t="s">
        <v>838</v>
      </c>
      <c r="B273" s="52" t="s">
        <v>858</v>
      </c>
      <c r="C273" s="52" t="s">
        <v>859</v>
      </c>
      <c r="D273" s="52">
        <v>1750</v>
      </c>
      <c r="E273" s="52"/>
      <c r="F273" s="52"/>
      <c r="G273" s="52"/>
      <c r="H273" s="52" t="s">
        <v>426</v>
      </c>
      <c r="I273" s="53" t="s">
        <v>267</v>
      </c>
      <c r="J273" s="52" t="s">
        <v>569</v>
      </c>
      <c r="K273" s="52">
        <v>2</v>
      </c>
      <c r="L273" s="53" t="s">
        <v>267</v>
      </c>
      <c r="M273" s="52">
        <v>2</v>
      </c>
      <c r="N273" s="52">
        <v>96</v>
      </c>
      <c r="O273" s="52">
        <v>29</v>
      </c>
      <c r="P273" s="52">
        <v>805</v>
      </c>
      <c r="Q273" s="52"/>
      <c r="R273" s="52"/>
    </row>
    <row r="274" spans="1:18">
      <c r="A274" s="52" t="s">
        <v>838</v>
      </c>
      <c r="B274" s="52" t="s">
        <v>860</v>
      </c>
      <c r="C274" s="52" t="s">
        <v>861</v>
      </c>
      <c r="D274" s="52">
        <v>1750</v>
      </c>
      <c r="E274" s="52"/>
      <c r="F274" s="52"/>
      <c r="G274" s="52"/>
      <c r="H274" s="52" t="s">
        <v>426</v>
      </c>
      <c r="I274" s="53" t="s">
        <v>267</v>
      </c>
      <c r="J274" s="52" t="s">
        <v>569</v>
      </c>
      <c r="K274" s="52">
        <v>2</v>
      </c>
      <c r="L274" s="53" t="s">
        <v>267</v>
      </c>
      <c r="M274" s="52">
        <v>2</v>
      </c>
      <c r="N274" s="52">
        <v>96</v>
      </c>
      <c r="O274" s="52">
        <v>29</v>
      </c>
      <c r="P274" s="52">
        <v>805</v>
      </c>
      <c r="Q274" s="52"/>
      <c r="R274" s="52"/>
    </row>
    <row r="275" spans="1:18">
      <c r="A275" s="52" t="s">
        <v>838</v>
      </c>
      <c r="B275" s="52" t="s">
        <v>862</v>
      </c>
      <c r="C275" s="52" t="s">
        <v>863</v>
      </c>
      <c r="D275" s="52">
        <v>1750</v>
      </c>
      <c r="E275" s="52"/>
      <c r="F275" s="52"/>
      <c r="G275" s="52"/>
      <c r="H275" s="52" t="s">
        <v>426</v>
      </c>
      <c r="I275" s="53" t="s">
        <v>267</v>
      </c>
      <c r="J275" s="52" t="s">
        <v>569</v>
      </c>
      <c r="K275" s="52">
        <v>2</v>
      </c>
      <c r="L275" s="53" t="s">
        <v>267</v>
      </c>
      <c r="M275" s="52">
        <v>2</v>
      </c>
      <c r="N275" s="52">
        <v>96</v>
      </c>
      <c r="O275" s="52">
        <v>29</v>
      </c>
      <c r="P275" s="52">
        <v>805</v>
      </c>
      <c r="Q275" s="52"/>
      <c r="R275" s="52"/>
    </row>
    <row r="276" spans="1:18">
      <c r="A276" s="52" t="s">
        <v>838</v>
      </c>
      <c r="B276" s="52" t="s">
        <v>864</v>
      </c>
      <c r="C276" s="52" t="s">
        <v>865</v>
      </c>
      <c r="D276" s="52">
        <v>1400</v>
      </c>
      <c r="E276" s="52">
        <v>0.62</v>
      </c>
      <c r="F276" s="52">
        <v>13.7</v>
      </c>
      <c r="G276" s="52">
        <v>8.4</v>
      </c>
      <c r="H276" s="52">
        <v>2</v>
      </c>
      <c r="I276" s="53" t="s">
        <v>267</v>
      </c>
      <c r="J276" s="52">
        <v>10</v>
      </c>
      <c r="K276" s="52">
        <v>2</v>
      </c>
      <c r="L276" s="53" t="s">
        <v>267</v>
      </c>
      <c r="M276" s="52">
        <v>2</v>
      </c>
      <c r="N276" s="52">
        <v>20.7</v>
      </c>
      <c r="O276" s="52">
        <v>63.3</v>
      </c>
      <c r="P276" s="52">
        <v>440</v>
      </c>
      <c r="Q276" s="52"/>
      <c r="R276" s="52"/>
    </row>
    <row r="277" spans="1:18">
      <c r="A277" s="52" t="s">
        <v>838</v>
      </c>
      <c r="B277" s="52" t="s">
        <v>866</v>
      </c>
      <c r="C277" s="52"/>
      <c r="D277" s="52">
        <v>1400</v>
      </c>
      <c r="E277" s="52"/>
      <c r="F277" s="52"/>
      <c r="G277" s="52"/>
      <c r="H277" s="52">
        <v>2</v>
      </c>
      <c r="I277" s="53" t="s">
        <v>267</v>
      </c>
      <c r="J277" s="52">
        <v>10</v>
      </c>
      <c r="K277" s="52">
        <v>2</v>
      </c>
      <c r="L277" s="53" t="s">
        <v>267</v>
      </c>
      <c r="M277" s="52">
        <v>2</v>
      </c>
      <c r="N277" s="52">
        <v>20.7</v>
      </c>
      <c r="O277" s="52">
        <v>63.3</v>
      </c>
      <c r="P277" s="52">
        <v>440</v>
      </c>
      <c r="Q277" s="52"/>
      <c r="R277" s="52"/>
    </row>
    <row r="278" spans="1:18">
      <c r="A278" s="52" t="s">
        <v>867</v>
      </c>
      <c r="B278" s="52" t="s">
        <v>868</v>
      </c>
      <c r="C278" s="52" t="s">
        <v>869</v>
      </c>
      <c r="D278" s="52">
        <v>1400</v>
      </c>
      <c r="E278" s="52">
        <v>0.62</v>
      </c>
      <c r="F278" s="52">
        <v>13.7</v>
      </c>
      <c r="G278" s="52">
        <v>8.4</v>
      </c>
      <c r="H278" s="52">
        <v>2</v>
      </c>
      <c r="I278" s="53" t="s">
        <v>267</v>
      </c>
      <c r="J278" s="52">
        <v>10</v>
      </c>
      <c r="K278" s="52">
        <v>2</v>
      </c>
      <c r="L278" s="53" t="s">
        <v>267</v>
      </c>
      <c r="M278" s="52">
        <v>2</v>
      </c>
      <c r="N278" s="52">
        <v>20.7</v>
      </c>
      <c r="O278" s="52">
        <v>63.3</v>
      </c>
      <c r="P278" s="52">
        <v>440</v>
      </c>
      <c r="Q278" s="52"/>
      <c r="R278" s="52"/>
    </row>
    <row r="279" spans="1:18">
      <c r="A279" s="52" t="s">
        <v>867</v>
      </c>
      <c r="B279" s="52" t="s">
        <v>870</v>
      </c>
      <c r="C279" s="52"/>
      <c r="D279" s="52">
        <v>1400</v>
      </c>
      <c r="E279" s="52"/>
      <c r="F279" s="52"/>
      <c r="G279" s="52"/>
      <c r="H279" s="52">
        <v>2</v>
      </c>
      <c r="I279" s="53" t="s">
        <v>267</v>
      </c>
      <c r="J279" s="52">
        <v>10</v>
      </c>
      <c r="K279" s="52">
        <v>2</v>
      </c>
      <c r="L279" s="53" t="s">
        <v>267</v>
      </c>
      <c r="M279" s="52">
        <v>2</v>
      </c>
      <c r="N279" s="52">
        <v>20.7</v>
      </c>
      <c r="O279" s="52">
        <v>63.3</v>
      </c>
      <c r="P279" s="52">
        <v>440</v>
      </c>
      <c r="Q279" s="52"/>
      <c r="R279" s="52"/>
    </row>
    <row r="280" spans="1:18">
      <c r="A280" s="52" t="s">
        <v>838</v>
      </c>
      <c r="B280" s="52" t="s">
        <v>871</v>
      </c>
      <c r="C280" s="52" t="s">
        <v>872</v>
      </c>
      <c r="D280" s="52"/>
      <c r="E280" s="52"/>
      <c r="F280" s="52"/>
      <c r="G280" s="52"/>
      <c r="H280" s="52">
        <v>2</v>
      </c>
      <c r="I280" s="53" t="s">
        <v>267</v>
      </c>
      <c r="J280" s="52">
        <v>14</v>
      </c>
      <c r="K280" s="52">
        <v>2</v>
      </c>
      <c r="L280" s="53" t="s">
        <v>267</v>
      </c>
      <c r="M280" s="52">
        <v>2</v>
      </c>
      <c r="N280" s="52"/>
      <c r="O280" s="52"/>
      <c r="P280" s="52"/>
      <c r="Q280" s="52"/>
      <c r="R280" s="52"/>
    </row>
    <row r="281" spans="1:18">
      <c r="A281" s="52" t="s">
        <v>838</v>
      </c>
      <c r="B281" s="52" t="s">
        <v>873</v>
      </c>
      <c r="C281" s="52" t="s">
        <v>874</v>
      </c>
      <c r="D281" s="52">
        <v>2825</v>
      </c>
      <c r="E281" s="52"/>
      <c r="F281" s="52"/>
      <c r="G281" s="52"/>
      <c r="H281" s="52">
        <v>2</v>
      </c>
      <c r="I281" s="53" t="s">
        <v>267</v>
      </c>
      <c r="J281" s="52">
        <v>14</v>
      </c>
      <c r="K281" s="52">
        <v>2</v>
      </c>
      <c r="L281" s="53" t="s">
        <v>267</v>
      </c>
      <c r="M281" s="52">
        <v>2</v>
      </c>
      <c r="N281" s="52"/>
      <c r="O281" s="52"/>
      <c r="P281" s="52"/>
      <c r="Q281" s="52"/>
      <c r="R281" s="52"/>
    </row>
    <row r="282" spans="1:18">
      <c r="A282" s="52" t="s">
        <v>875</v>
      </c>
      <c r="B282" s="52" t="s">
        <v>876</v>
      </c>
      <c r="C282" s="52" t="s">
        <v>877</v>
      </c>
      <c r="D282" s="52">
        <v>2938</v>
      </c>
      <c r="E282" s="52"/>
      <c r="F282" s="52"/>
      <c r="G282" s="52"/>
      <c r="H282" s="52">
        <v>2</v>
      </c>
      <c r="I282" s="53" t="s">
        <v>267</v>
      </c>
      <c r="J282" s="52">
        <v>14</v>
      </c>
      <c r="K282" s="52">
        <v>2</v>
      </c>
      <c r="L282" s="53" t="s">
        <v>267</v>
      </c>
      <c r="M282" s="52">
        <v>2</v>
      </c>
      <c r="N282" s="52"/>
      <c r="O282" s="52"/>
      <c r="P282" s="52"/>
      <c r="Q282" s="52" t="s">
        <v>412</v>
      </c>
      <c r="R282" s="52"/>
    </row>
    <row r="283" spans="1:18">
      <c r="A283" s="52" t="s">
        <v>838</v>
      </c>
      <c r="B283" s="52" t="s">
        <v>878</v>
      </c>
      <c r="C283" s="52" t="s">
        <v>874</v>
      </c>
      <c r="D283" s="52">
        <v>3060</v>
      </c>
      <c r="E283" s="52"/>
      <c r="F283" s="52"/>
      <c r="G283" s="52"/>
      <c r="H283" s="52">
        <v>2</v>
      </c>
      <c r="I283" s="53" t="s">
        <v>267</v>
      </c>
      <c r="J283" s="52">
        <v>14</v>
      </c>
      <c r="K283" s="52">
        <v>2</v>
      </c>
      <c r="L283" s="53" t="s">
        <v>267</v>
      </c>
      <c r="M283" s="52">
        <v>2</v>
      </c>
      <c r="N283" s="52"/>
      <c r="O283" s="52"/>
      <c r="P283" s="52"/>
      <c r="Q283" s="52"/>
      <c r="R283" s="52"/>
    </row>
    <row r="284" spans="1:18">
      <c r="A284" s="52" t="s">
        <v>838</v>
      </c>
      <c r="B284" s="52" t="s">
        <v>879</v>
      </c>
      <c r="C284" s="52" t="s">
        <v>880</v>
      </c>
      <c r="D284" s="52">
        <v>3133</v>
      </c>
      <c r="E284" s="52"/>
      <c r="F284" s="52"/>
      <c r="G284" s="52"/>
      <c r="H284" s="52">
        <v>2</v>
      </c>
      <c r="I284" s="53" t="s">
        <v>267</v>
      </c>
      <c r="J284" s="52">
        <v>14</v>
      </c>
      <c r="K284" s="52">
        <v>2</v>
      </c>
      <c r="L284" s="53" t="s">
        <v>267</v>
      </c>
      <c r="M284" s="52">
        <v>2</v>
      </c>
      <c r="N284" s="52"/>
      <c r="O284" s="52"/>
      <c r="P284" s="52"/>
      <c r="Q284" s="52"/>
      <c r="R284" s="52"/>
    </row>
    <row r="285" spans="1:18">
      <c r="A285" s="52" t="s">
        <v>881</v>
      </c>
      <c r="B285" s="52" t="s">
        <v>882</v>
      </c>
      <c r="C285" s="52" t="s">
        <v>883</v>
      </c>
      <c r="D285" s="52"/>
      <c r="E285" s="52"/>
      <c r="F285" s="52"/>
      <c r="G285" s="52"/>
      <c r="H285" s="52"/>
      <c r="I285" s="52"/>
      <c r="J285" s="52"/>
      <c r="K285" s="52"/>
      <c r="L285" s="52"/>
      <c r="M285" s="52"/>
      <c r="N285" s="52"/>
      <c r="O285" s="52"/>
      <c r="P285" s="52"/>
      <c r="Q285" s="52" t="s">
        <v>412</v>
      </c>
      <c r="R285" s="52"/>
    </row>
    <row r="286" spans="1:18">
      <c r="A286" s="52" t="s">
        <v>884</v>
      </c>
      <c r="B286" s="52" t="s">
        <v>885</v>
      </c>
      <c r="C286" s="52" t="s">
        <v>886</v>
      </c>
      <c r="D286" s="52">
        <v>925</v>
      </c>
      <c r="E286" s="52"/>
      <c r="F286" s="52"/>
      <c r="G286" s="52"/>
      <c r="H286" s="52"/>
      <c r="I286" s="52"/>
      <c r="J286" s="52"/>
      <c r="K286" s="52"/>
      <c r="L286" s="52"/>
      <c r="M286" s="52"/>
      <c r="N286" s="52"/>
      <c r="O286" s="52"/>
      <c r="P286" s="52"/>
      <c r="Q286" s="52"/>
      <c r="R286" s="52">
        <v>1</v>
      </c>
    </row>
    <row r="287" spans="1:18">
      <c r="A287" s="52" t="s">
        <v>884</v>
      </c>
      <c r="B287" s="52" t="s">
        <v>887</v>
      </c>
      <c r="C287" s="52"/>
      <c r="D287" s="52"/>
      <c r="E287" s="52"/>
      <c r="F287" s="52"/>
      <c r="G287" s="52"/>
      <c r="H287" s="52"/>
      <c r="I287" s="52"/>
      <c r="J287" s="52"/>
      <c r="K287" s="52"/>
      <c r="L287" s="52"/>
      <c r="M287" s="52"/>
      <c r="N287" s="52"/>
      <c r="O287" s="52"/>
      <c r="P287" s="52"/>
      <c r="Q287" s="52"/>
      <c r="R287" s="52"/>
    </row>
    <row r="288" spans="1:18">
      <c r="A288" s="52" t="s">
        <v>888</v>
      </c>
      <c r="B288" s="52" t="s">
        <v>889</v>
      </c>
      <c r="C288" s="52" t="s">
        <v>890</v>
      </c>
      <c r="D288" s="52">
        <v>394</v>
      </c>
      <c r="E288" s="52">
        <v>0.84</v>
      </c>
      <c r="F288" s="52">
        <v>4.83</v>
      </c>
      <c r="G288" s="52">
        <v>6.05</v>
      </c>
      <c r="H288" s="52" t="s">
        <v>426</v>
      </c>
      <c r="I288" s="53" t="s">
        <v>267</v>
      </c>
      <c r="J288" s="52" t="s">
        <v>537</v>
      </c>
      <c r="K288" s="52">
        <v>1</v>
      </c>
      <c r="L288" s="53" t="s">
        <v>267</v>
      </c>
      <c r="M288" s="52">
        <v>2</v>
      </c>
      <c r="N288" s="52">
        <v>54.43</v>
      </c>
      <c r="O288" s="52">
        <v>24.8</v>
      </c>
      <c r="P288" s="52">
        <v>307</v>
      </c>
      <c r="Q288" s="52" t="s">
        <v>412</v>
      </c>
      <c r="R288" s="52"/>
    </row>
    <row r="289" spans="1:17">
      <c r="A289" s="52" t="s">
        <v>888</v>
      </c>
      <c r="B289" s="52" t="s">
        <v>891</v>
      </c>
      <c r="C289" s="52" t="s">
        <v>892</v>
      </c>
      <c r="D289" s="52">
        <v>1480</v>
      </c>
      <c r="E289" s="52"/>
      <c r="F289" s="52"/>
      <c r="G289" s="52"/>
      <c r="H289" s="52"/>
      <c r="I289" s="52"/>
      <c r="J289" s="52"/>
      <c r="K289" s="52"/>
      <c r="L289" s="52"/>
      <c r="M289" s="52"/>
      <c r="N289" s="52"/>
      <c r="O289" s="52"/>
      <c r="P289" s="52"/>
      <c r="Q289" s="52" t="s">
        <v>412</v>
      </c>
    </row>
    <row r="290" spans="1:17">
      <c r="A290" s="52" t="s">
        <v>888</v>
      </c>
      <c r="B290" s="52" t="s">
        <v>893</v>
      </c>
      <c r="C290" s="52" t="s">
        <v>894</v>
      </c>
      <c r="D290" s="52">
        <v>2195</v>
      </c>
      <c r="E290" s="52"/>
      <c r="F290" s="52"/>
      <c r="G290" s="52"/>
      <c r="H290" s="52" t="s">
        <v>426</v>
      </c>
      <c r="I290" s="53" t="s">
        <v>267</v>
      </c>
      <c r="J290" s="52">
        <v>10</v>
      </c>
      <c r="K290" s="52">
        <v>2</v>
      </c>
      <c r="L290" s="53" t="s">
        <v>267</v>
      </c>
      <c r="M290" s="52">
        <v>2</v>
      </c>
      <c r="N290" s="52"/>
      <c r="O290" s="52"/>
      <c r="P290" s="52"/>
      <c r="Q290" s="52" t="s">
        <v>412</v>
      </c>
    </row>
    <row r="291" spans="1:17">
      <c r="A291" s="52" t="s">
        <v>888</v>
      </c>
      <c r="B291" s="52" t="s">
        <v>895</v>
      </c>
      <c r="C291" s="52" t="s">
        <v>896</v>
      </c>
      <c r="D291" s="52">
        <v>2200</v>
      </c>
      <c r="E291" s="52"/>
      <c r="F291" s="52"/>
      <c r="G291" s="52"/>
      <c r="H291" s="52" t="s">
        <v>426</v>
      </c>
      <c r="I291" s="53" t="s">
        <v>267</v>
      </c>
      <c r="J291" s="52">
        <v>10</v>
      </c>
      <c r="K291" s="52">
        <v>2</v>
      </c>
      <c r="L291" s="53" t="s">
        <v>267</v>
      </c>
      <c r="M291" s="52">
        <v>2</v>
      </c>
      <c r="N291" s="52"/>
      <c r="O291" s="52"/>
      <c r="P291" s="52"/>
      <c r="Q291" s="52"/>
    </row>
    <row r="292" spans="1:17">
      <c r="A292" s="52" t="s">
        <v>888</v>
      </c>
      <c r="B292" s="52" t="s">
        <v>897</v>
      </c>
      <c r="C292" s="52" t="s">
        <v>896</v>
      </c>
      <c r="D292" s="52">
        <v>3221</v>
      </c>
      <c r="E292" s="52"/>
      <c r="F292" s="52"/>
      <c r="G292" s="52"/>
      <c r="H292" s="52"/>
      <c r="I292" s="52"/>
      <c r="J292" s="52"/>
      <c r="K292" s="52"/>
      <c r="L292" s="52"/>
      <c r="M292" s="52"/>
      <c r="N292" s="52"/>
      <c r="O292" s="52"/>
      <c r="P292" s="52"/>
      <c r="Q292" s="52"/>
    </row>
    <row r="293" spans="1:17">
      <c r="A293" s="52" t="s">
        <v>888</v>
      </c>
      <c r="B293" s="52" t="s">
        <v>898</v>
      </c>
      <c r="C293" s="52" t="s">
        <v>899</v>
      </c>
      <c r="D293" s="52"/>
      <c r="E293" s="52"/>
      <c r="F293" s="52"/>
      <c r="G293" s="52"/>
      <c r="H293" s="52"/>
      <c r="I293" s="52"/>
      <c r="J293" s="52"/>
      <c r="K293" s="52"/>
      <c r="L293" s="52"/>
      <c r="M293" s="52"/>
      <c r="N293" s="52"/>
      <c r="O293" s="52"/>
      <c r="P293" s="52"/>
      <c r="Q293" s="52"/>
    </row>
    <row r="294" spans="1:17">
      <c r="A294" s="52" t="s">
        <v>900</v>
      </c>
      <c r="B294" s="52" t="s">
        <v>901</v>
      </c>
      <c r="C294" s="52" t="s">
        <v>902</v>
      </c>
      <c r="D294" s="52">
        <v>4973</v>
      </c>
      <c r="E294" s="52"/>
      <c r="F294" s="52"/>
      <c r="G294" s="52"/>
      <c r="H294" s="52">
        <v>1</v>
      </c>
      <c r="I294" s="53" t="s">
        <v>267</v>
      </c>
      <c r="J294" s="52">
        <v>10</v>
      </c>
      <c r="K294" s="52">
        <v>3</v>
      </c>
      <c r="L294" s="53" t="s">
        <v>267</v>
      </c>
      <c r="M294" s="53" t="s">
        <v>267</v>
      </c>
      <c r="N294" s="52"/>
      <c r="O294" s="52"/>
      <c r="P294" s="52"/>
      <c r="Q294" s="52" t="s">
        <v>412</v>
      </c>
    </row>
    <row r="295" spans="1:17">
      <c r="A295" s="52" t="s">
        <v>900</v>
      </c>
      <c r="B295" s="52" t="s">
        <v>903</v>
      </c>
      <c r="C295" s="52" t="s">
        <v>904</v>
      </c>
      <c r="D295" s="52">
        <v>4022</v>
      </c>
      <c r="E295" s="52"/>
      <c r="F295" s="52"/>
      <c r="G295" s="52"/>
      <c r="H295" s="52">
        <v>1</v>
      </c>
      <c r="I295" s="53" t="s">
        <v>267</v>
      </c>
      <c r="J295" s="52">
        <v>10</v>
      </c>
      <c r="K295" s="52">
        <v>3</v>
      </c>
      <c r="L295" s="53" t="s">
        <v>267</v>
      </c>
      <c r="M295" s="53" t="s">
        <v>267</v>
      </c>
      <c r="N295" s="52"/>
      <c r="O295" s="52"/>
      <c r="P295" s="52"/>
      <c r="Q295" s="52" t="s">
        <v>412</v>
      </c>
    </row>
    <row r="296" spans="1:17">
      <c r="A296" s="52" t="s">
        <v>900</v>
      </c>
      <c r="B296" s="52" t="s">
        <v>905</v>
      </c>
      <c r="C296" s="52" t="s">
        <v>904</v>
      </c>
      <c r="D296" s="52">
        <v>4973</v>
      </c>
      <c r="E296" s="52"/>
      <c r="F296" s="52"/>
      <c r="G296" s="52"/>
      <c r="H296" s="52">
        <v>1</v>
      </c>
      <c r="I296" s="53" t="s">
        <v>267</v>
      </c>
      <c r="J296" s="52">
        <v>10</v>
      </c>
      <c r="K296" s="52">
        <v>3</v>
      </c>
      <c r="L296" s="53" t="s">
        <v>267</v>
      </c>
      <c r="M296" s="53" t="s">
        <v>267</v>
      </c>
      <c r="N296" s="52"/>
      <c r="O296" s="52"/>
      <c r="P296" s="52"/>
      <c r="Q296" s="52"/>
    </row>
    <row r="297" spans="1:17">
      <c r="A297" s="52" t="s">
        <v>900</v>
      </c>
      <c r="B297" s="52" t="s">
        <v>906</v>
      </c>
      <c r="C297" s="52" t="s">
        <v>907</v>
      </c>
      <c r="D297" s="52"/>
      <c r="E297" s="52"/>
      <c r="F297" s="52"/>
      <c r="G297" s="52"/>
      <c r="H297" s="52">
        <v>1</v>
      </c>
      <c r="I297" s="53" t="s">
        <v>267</v>
      </c>
      <c r="J297" s="52">
        <v>10</v>
      </c>
      <c r="K297" s="52">
        <v>3</v>
      </c>
      <c r="L297" s="53" t="s">
        <v>267</v>
      </c>
      <c r="M297" s="53" t="s">
        <v>267</v>
      </c>
      <c r="N297" s="52"/>
      <c r="O297" s="52"/>
      <c r="P297" s="52"/>
      <c r="Q297" s="52"/>
    </row>
    <row r="298" spans="1:17">
      <c r="A298" s="52" t="s">
        <v>900</v>
      </c>
      <c r="B298" s="52" t="s">
        <v>908</v>
      </c>
      <c r="C298" s="52" t="s">
        <v>909</v>
      </c>
      <c r="D298" s="52">
        <v>4080</v>
      </c>
      <c r="E298" s="52">
        <v>0.52900000000000003</v>
      </c>
      <c r="F298" s="52">
        <v>45.6</v>
      </c>
      <c r="G298" s="52">
        <v>8</v>
      </c>
      <c r="H298" s="52">
        <v>1</v>
      </c>
      <c r="I298" s="53" t="s">
        <v>267</v>
      </c>
      <c r="J298" s="52">
        <v>10</v>
      </c>
      <c r="K298" s="52">
        <v>3</v>
      </c>
      <c r="L298" s="53" t="s">
        <v>267</v>
      </c>
      <c r="M298" s="53" t="s">
        <v>267</v>
      </c>
      <c r="N298" s="52"/>
      <c r="O298" s="52"/>
      <c r="P298" s="52"/>
      <c r="Q298" s="52"/>
    </row>
    <row r="299" spans="1:17">
      <c r="A299" s="52" t="s">
        <v>900</v>
      </c>
      <c r="B299" s="52" t="s">
        <v>910</v>
      </c>
      <c r="C299" s="52" t="s">
        <v>911</v>
      </c>
      <c r="D299" s="52">
        <v>3840</v>
      </c>
      <c r="E299" s="52"/>
      <c r="F299" s="52"/>
      <c r="G299" s="52"/>
      <c r="H299" s="52">
        <v>1</v>
      </c>
      <c r="I299" s="53" t="s">
        <v>267</v>
      </c>
      <c r="J299" s="52">
        <v>10</v>
      </c>
      <c r="K299" s="52">
        <v>3</v>
      </c>
      <c r="L299" s="53" t="s">
        <v>267</v>
      </c>
      <c r="M299" s="53" t="s">
        <v>267</v>
      </c>
      <c r="N299" s="52"/>
      <c r="O299" s="52"/>
      <c r="P299" s="52"/>
      <c r="Q299" s="52" t="s">
        <v>412</v>
      </c>
    </row>
    <row r="300" spans="1:17">
      <c r="A300" s="52" t="s">
        <v>900</v>
      </c>
      <c r="B300" s="52" t="s">
        <v>912</v>
      </c>
      <c r="C300" s="52" t="s">
        <v>913</v>
      </c>
      <c r="D300" s="52">
        <v>3900</v>
      </c>
      <c r="E300" s="52">
        <v>0.44</v>
      </c>
      <c r="F300" s="52">
        <v>45.6</v>
      </c>
      <c r="G300" s="52">
        <v>7.6</v>
      </c>
      <c r="H300" s="52">
        <v>1</v>
      </c>
      <c r="I300" s="53" t="s">
        <v>267</v>
      </c>
      <c r="J300" s="52">
        <v>10</v>
      </c>
      <c r="K300" s="52">
        <v>3</v>
      </c>
      <c r="L300" s="53" t="s">
        <v>267</v>
      </c>
      <c r="M300" s="53" t="s">
        <v>267</v>
      </c>
      <c r="N300" s="52">
        <v>121.89</v>
      </c>
      <c r="O300" s="52">
        <v>46.46</v>
      </c>
      <c r="P300" s="52">
        <v>2293</v>
      </c>
      <c r="Q300" s="52" t="s">
        <v>412</v>
      </c>
    </row>
    <row r="301" spans="1:17">
      <c r="A301" s="52" t="s">
        <v>900</v>
      </c>
      <c r="B301" s="52" t="s">
        <v>914</v>
      </c>
      <c r="C301" s="52" t="s">
        <v>915</v>
      </c>
      <c r="D301" s="52"/>
      <c r="E301" s="52"/>
      <c r="F301" s="52"/>
      <c r="G301" s="52"/>
      <c r="H301" s="52"/>
      <c r="I301" s="52"/>
      <c r="J301" s="52"/>
      <c r="K301" s="52"/>
      <c r="L301" s="52"/>
      <c r="M301" s="52"/>
      <c r="N301" s="52"/>
      <c r="O301" s="52"/>
      <c r="P301" s="52"/>
      <c r="Q301" s="52" t="s">
        <v>412</v>
      </c>
    </row>
    <row r="302" spans="1:17">
      <c r="A302" s="52" t="s">
        <v>900</v>
      </c>
      <c r="B302" s="52" t="s">
        <v>916</v>
      </c>
      <c r="C302" s="52" t="s">
        <v>917</v>
      </c>
      <c r="D302" s="52">
        <v>2448</v>
      </c>
      <c r="E302" s="52"/>
      <c r="F302" s="52"/>
      <c r="G302" s="52"/>
      <c r="H302" s="52">
        <v>1</v>
      </c>
      <c r="I302" s="53" t="s">
        <v>267</v>
      </c>
      <c r="J302" s="52">
        <v>10</v>
      </c>
      <c r="K302" s="52">
        <v>3</v>
      </c>
      <c r="L302" s="53" t="s">
        <v>267</v>
      </c>
      <c r="M302" s="53" t="s">
        <v>267</v>
      </c>
      <c r="N302" s="52">
        <v>92.36</v>
      </c>
      <c r="O302" s="52">
        <v>42.32</v>
      </c>
      <c r="P302" s="52">
        <v>1323</v>
      </c>
      <c r="Q302" s="52"/>
    </row>
    <row r="303" spans="1:17">
      <c r="A303" s="52" t="s">
        <v>900</v>
      </c>
      <c r="B303" s="52" t="s">
        <v>918</v>
      </c>
      <c r="C303" s="52" t="s">
        <v>919</v>
      </c>
      <c r="D303" s="52">
        <v>2448</v>
      </c>
      <c r="E303" s="52"/>
      <c r="F303" s="52"/>
      <c r="G303" s="52"/>
      <c r="H303" s="52">
        <v>1</v>
      </c>
      <c r="I303" s="53" t="s">
        <v>267</v>
      </c>
      <c r="J303" s="52">
        <v>10</v>
      </c>
      <c r="K303" s="52">
        <v>3</v>
      </c>
      <c r="L303" s="53" t="s">
        <v>267</v>
      </c>
      <c r="M303" s="53" t="s">
        <v>267</v>
      </c>
      <c r="N303" s="52"/>
      <c r="O303" s="52"/>
      <c r="P303" s="52"/>
      <c r="Q303" s="52" t="s">
        <v>412</v>
      </c>
    </row>
    <row r="304" spans="1:17">
      <c r="A304" s="52" t="s">
        <v>900</v>
      </c>
      <c r="B304" s="52" t="s">
        <v>920</v>
      </c>
      <c r="C304" s="52" t="s">
        <v>921</v>
      </c>
      <c r="D304" s="52">
        <v>2560</v>
      </c>
      <c r="E304" s="52">
        <v>0.51</v>
      </c>
      <c r="F304" s="52">
        <v>31.7</v>
      </c>
      <c r="G304" s="52">
        <v>7.05</v>
      </c>
      <c r="H304" s="52">
        <v>1</v>
      </c>
      <c r="I304" s="53" t="s">
        <v>267</v>
      </c>
      <c r="J304" s="52">
        <v>10</v>
      </c>
      <c r="K304" s="52">
        <v>3</v>
      </c>
      <c r="L304" s="53" t="s">
        <v>267</v>
      </c>
      <c r="M304" s="53" t="s">
        <v>267</v>
      </c>
      <c r="N304" s="52"/>
      <c r="O304" s="52"/>
      <c r="P304" s="52"/>
      <c r="Q304" s="52" t="s">
        <v>412</v>
      </c>
    </row>
    <row r="305" spans="1:17">
      <c r="A305" s="52" t="s">
        <v>900</v>
      </c>
      <c r="B305" s="52" t="s">
        <v>922</v>
      </c>
      <c r="C305" s="52" t="s">
        <v>923</v>
      </c>
      <c r="D305" s="52"/>
      <c r="E305" s="52"/>
      <c r="F305" s="52"/>
      <c r="G305" s="52"/>
      <c r="H305" s="52">
        <v>1</v>
      </c>
      <c r="I305" s="53" t="s">
        <v>267</v>
      </c>
      <c r="J305" s="52">
        <v>10</v>
      </c>
      <c r="K305" s="52">
        <v>3</v>
      </c>
      <c r="L305" s="53" t="s">
        <v>267</v>
      </c>
      <c r="M305" s="53" t="s">
        <v>267</v>
      </c>
      <c r="N305" s="52"/>
      <c r="O305" s="52"/>
      <c r="P305" s="52"/>
      <c r="Q305" s="52" t="s">
        <v>412</v>
      </c>
    </row>
    <row r="306" spans="1:17">
      <c r="A306" s="52" t="s">
        <v>900</v>
      </c>
      <c r="B306" s="52" t="s">
        <v>924</v>
      </c>
      <c r="C306" s="52" t="s">
        <v>925</v>
      </c>
      <c r="D306" s="52">
        <v>2550</v>
      </c>
      <c r="E306" s="52"/>
      <c r="F306" s="52">
        <v>28.9</v>
      </c>
      <c r="G306" s="52">
        <v>7.55</v>
      </c>
      <c r="H306" s="52">
        <v>1</v>
      </c>
      <c r="I306" s="53" t="s">
        <v>267</v>
      </c>
      <c r="J306" s="52">
        <v>10</v>
      </c>
      <c r="K306" s="52">
        <v>3</v>
      </c>
      <c r="L306" s="53" t="s">
        <v>267</v>
      </c>
      <c r="M306" s="53" t="s">
        <v>267</v>
      </c>
      <c r="N306" s="52"/>
      <c r="O306" s="52"/>
      <c r="P306" s="52"/>
      <c r="Q306" s="52"/>
    </row>
    <row r="307" spans="1:17">
      <c r="A307" s="52" t="s">
        <v>900</v>
      </c>
      <c r="B307" s="52" t="s">
        <v>926</v>
      </c>
      <c r="C307" s="52" t="s">
        <v>927</v>
      </c>
      <c r="D307" s="52"/>
      <c r="E307" s="52"/>
      <c r="F307" s="52"/>
      <c r="G307" s="52"/>
      <c r="H307" s="52">
        <v>1</v>
      </c>
      <c r="I307" s="53" t="s">
        <v>267</v>
      </c>
      <c r="J307" s="52">
        <v>10</v>
      </c>
      <c r="K307" s="52">
        <v>3</v>
      </c>
      <c r="L307" s="53" t="s">
        <v>267</v>
      </c>
      <c r="M307" s="53" t="s">
        <v>267</v>
      </c>
      <c r="N307" s="52"/>
      <c r="O307" s="52"/>
      <c r="P307" s="52"/>
      <c r="Q307" s="52"/>
    </row>
    <row r="308" spans="1:17">
      <c r="A308" s="52" t="s">
        <v>900</v>
      </c>
      <c r="B308" s="52" t="s">
        <v>928</v>
      </c>
      <c r="C308" s="52" t="s">
        <v>929</v>
      </c>
      <c r="D308" s="52">
        <v>2820</v>
      </c>
      <c r="E308" s="52"/>
      <c r="F308" s="52"/>
      <c r="G308" s="52">
        <v>7.85</v>
      </c>
      <c r="H308" s="52">
        <v>1</v>
      </c>
      <c r="I308" s="53" t="s">
        <v>267</v>
      </c>
      <c r="J308" s="52">
        <v>10</v>
      </c>
      <c r="K308" s="52">
        <v>3</v>
      </c>
      <c r="L308" s="53" t="s">
        <v>267</v>
      </c>
      <c r="M308" s="53" t="s">
        <v>267</v>
      </c>
      <c r="N308" s="52"/>
      <c r="O308" s="52"/>
      <c r="P308" s="52"/>
      <c r="Q308" s="52"/>
    </row>
    <row r="309" spans="1:17">
      <c r="A309" s="52" t="s">
        <v>900</v>
      </c>
      <c r="B309" s="52" t="s">
        <v>930</v>
      </c>
      <c r="C309" s="52" t="s">
        <v>931</v>
      </c>
      <c r="D309" s="52"/>
      <c r="E309" s="52"/>
      <c r="F309" s="52"/>
      <c r="G309" s="52"/>
      <c r="H309" s="52">
        <v>1</v>
      </c>
      <c r="I309" s="53" t="s">
        <v>267</v>
      </c>
      <c r="J309" s="52">
        <v>10</v>
      </c>
      <c r="K309" s="52">
        <v>3</v>
      </c>
      <c r="L309" s="53" t="s">
        <v>267</v>
      </c>
      <c r="M309" s="53" t="s">
        <v>267</v>
      </c>
      <c r="N309" s="52"/>
      <c r="O309" s="52"/>
      <c r="P309" s="52"/>
      <c r="Q309" s="52"/>
    </row>
    <row r="310" spans="1:17">
      <c r="A310" s="52" t="s">
        <v>900</v>
      </c>
      <c r="B310" s="52" t="s">
        <v>932</v>
      </c>
      <c r="C310" s="52" t="s">
        <v>933</v>
      </c>
      <c r="D310" s="52">
        <v>14000</v>
      </c>
      <c r="E310" s="52"/>
      <c r="F310" s="52"/>
      <c r="G310" s="52"/>
      <c r="H310" s="52"/>
      <c r="I310" s="52"/>
      <c r="J310" s="52"/>
      <c r="K310" s="52"/>
      <c r="L310" s="52"/>
      <c r="M310" s="52"/>
      <c r="N310" s="52"/>
      <c r="O310" s="52"/>
      <c r="P310" s="52"/>
      <c r="Q310" s="52" t="s">
        <v>412</v>
      </c>
    </row>
    <row r="311" spans="1:17">
      <c r="A311" s="52" t="s">
        <v>934</v>
      </c>
      <c r="B311" s="52" t="s">
        <v>935</v>
      </c>
      <c r="C311" s="52"/>
      <c r="D311" s="52">
        <v>10850</v>
      </c>
      <c r="E311" s="52">
        <v>0.46200000000000002</v>
      </c>
      <c r="F311" s="52"/>
      <c r="G311" s="52"/>
      <c r="H311" s="52" t="s">
        <v>544</v>
      </c>
      <c r="I311" s="53" t="s">
        <v>267</v>
      </c>
      <c r="J311" s="52">
        <v>7</v>
      </c>
      <c r="K311" s="52">
        <v>1</v>
      </c>
      <c r="L311" s="53" t="s">
        <v>267</v>
      </c>
      <c r="M311" s="52">
        <v>2</v>
      </c>
      <c r="N311" s="52"/>
      <c r="O311" s="52"/>
      <c r="P311" s="52"/>
      <c r="Q311" s="52"/>
    </row>
    <row r="312" spans="1:17">
      <c r="A312" s="52" t="s">
        <v>936</v>
      </c>
      <c r="B312" s="52" t="s">
        <v>937</v>
      </c>
      <c r="C312" s="52" t="s">
        <v>938</v>
      </c>
      <c r="D312" s="52">
        <v>2466</v>
      </c>
      <c r="E312" s="52"/>
      <c r="F312" s="52"/>
      <c r="G312" s="52">
        <v>16</v>
      </c>
      <c r="H312" s="52" t="s">
        <v>426</v>
      </c>
      <c r="I312" s="53" t="s">
        <v>267</v>
      </c>
      <c r="J312" s="52" t="s">
        <v>569</v>
      </c>
      <c r="K312" s="52">
        <v>2</v>
      </c>
      <c r="L312" s="53" t="s">
        <v>267</v>
      </c>
      <c r="M312" s="52">
        <v>2</v>
      </c>
      <c r="N312" s="52"/>
      <c r="O312" s="52"/>
      <c r="P312" s="52"/>
      <c r="Q312" s="52"/>
    </row>
    <row r="313" spans="1:17">
      <c r="A313" s="52" t="s">
        <v>936</v>
      </c>
      <c r="B313" s="52" t="s">
        <v>939</v>
      </c>
      <c r="C313" s="52" t="s">
        <v>940</v>
      </c>
      <c r="D313" s="52">
        <v>2467</v>
      </c>
      <c r="E313" s="52"/>
      <c r="F313" s="52"/>
      <c r="G313" s="52"/>
      <c r="H313" s="52" t="s">
        <v>426</v>
      </c>
      <c r="I313" s="53" t="s">
        <v>267</v>
      </c>
      <c r="J313" s="52" t="s">
        <v>569</v>
      </c>
      <c r="K313" s="52">
        <v>2</v>
      </c>
      <c r="L313" s="53" t="s">
        <v>267</v>
      </c>
      <c r="M313" s="52">
        <v>2</v>
      </c>
      <c r="N313" s="52"/>
      <c r="O313" s="52"/>
      <c r="P313" s="52"/>
      <c r="Q313" s="52"/>
    </row>
    <row r="314" spans="1:17">
      <c r="A314" s="52" t="s">
        <v>936</v>
      </c>
      <c r="B314" s="52" t="s">
        <v>941</v>
      </c>
      <c r="C314" s="52" t="s">
        <v>942</v>
      </c>
      <c r="D314" s="52"/>
      <c r="E314" s="52"/>
      <c r="F314" s="52"/>
      <c r="G314" s="52"/>
      <c r="H314" s="52" t="s">
        <v>426</v>
      </c>
      <c r="I314" s="53" t="s">
        <v>267</v>
      </c>
      <c r="J314" s="52" t="s">
        <v>569</v>
      </c>
      <c r="K314" s="52">
        <v>2</v>
      </c>
      <c r="L314" s="53" t="s">
        <v>267</v>
      </c>
      <c r="M314" s="52">
        <v>2</v>
      </c>
      <c r="N314" s="52">
        <v>84.37</v>
      </c>
      <c r="O314" s="52">
        <v>37</v>
      </c>
      <c r="P314" s="52">
        <v>1146</v>
      </c>
      <c r="Q314" s="52"/>
    </row>
    <row r="315" spans="1:17">
      <c r="A315" s="52" t="s">
        <v>936</v>
      </c>
      <c r="B315" s="52" t="s">
        <v>943</v>
      </c>
      <c r="C315" s="52" t="s">
        <v>899</v>
      </c>
      <c r="D315" s="52"/>
      <c r="E315" s="52"/>
      <c r="F315" s="52"/>
      <c r="G315" s="52"/>
      <c r="H315" s="52" t="s">
        <v>426</v>
      </c>
      <c r="I315" s="53" t="s">
        <v>267</v>
      </c>
      <c r="J315" s="52" t="s">
        <v>569</v>
      </c>
      <c r="K315" s="52">
        <v>2</v>
      </c>
      <c r="L315" s="53" t="s">
        <v>267</v>
      </c>
      <c r="M315" s="52">
        <v>2</v>
      </c>
      <c r="N315" s="52"/>
      <c r="O315" s="52"/>
      <c r="P315" s="52"/>
      <c r="Q315" s="52"/>
    </row>
    <row r="316" spans="1:17">
      <c r="A316" s="52" t="s">
        <v>936</v>
      </c>
      <c r="B316" s="52" t="s">
        <v>944</v>
      </c>
      <c r="C316" s="52" t="s">
        <v>945</v>
      </c>
      <c r="D316" s="52"/>
      <c r="E316" s="52"/>
      <c r="F316" s="52"/>
      <c r="G316" s="52"/>
      <c r="H316" s="52" t="s">
        <v>426</v>
      </c>
      <c r="I316" s="53" t="s">
        <v>267</v>
      </c>
      <c r="J316" s="52" t="s">
        <v>569</v>
      </c>
      <c r="K316" s="52">
        <v>2</v>
      </c>
      <c r="L316" s="53" t="s">
        <v>267</v>
      </c>
      <c r="M316" s="52">
        <v>2</v>
      </c>
      <c r="N316" s="52"/>
      <c r="O316" s="52"/>
      <c r="P316" s="52"/>
      <c r="Q316" s="52"/>
    </row>
    <row r="317" spans="1:17">
      <c r="A317" s="52" t="s">
        <v>936</v>
      </c>
      <c r="B317" s="52" t="s">
        <v>946</v>
      </c>
      <c r="C317" s="52" t="s">
        <v>947</v>
      </c>
      <c r="D317" s="52"/>
      <c r="E317" s="52"/>
      <c r="F317" s="52"/>
      <c r="G317" s="52"/>
      <c r="H317" s="52" t="s">
        <v>426</v>
      </c>
      <c r="I317" s="53" t="s">
        <v>267</v>
      </c>
      <c r="J317" s="52" t="s">
        <v>569</v>
      </c>
      <c r="K317" s="52">
        <v>2</v>
      </c>
      <c r="L317" s="53" t="s">
        <v>267</v>
      </c>
      <c r="M317" s="52">
        <v>2</v>
      </c>
      <c r="N317" s="52"/>
      <c r="O317" s="52"/>
      <c r="P317" s="52"/>
      <c r="Q317" s="52"/>
    </row>
    <row r="318" spans="1:17">
      <c r="A318" s="52" t="s">
        <v>936</v>
      </c>
      <c r="B318" s="52" t="s">
        <v>948</v>
      </c>
      <c r="C318" s="52" t="s">
        <v>949</v>
      </c>
      <c r="D318" s="52">
        <v>1900</v>
      </c>
      <c r="E318" s="52">
        <v>0.496</v>
      </c>
      <c r="F318" s="52"/>
      <c r="G318" s="52"/>
      <c r="H318" s="52" t="s">
        <v>426</v>
      </c>
      <c r="I318" s="53" t="s">
        <v>267</v>
      </c>
      <c r="J318" s="52" t="s">
        <v>569</v>
      </c>
      <c r="K318" s="52">
        <v>2</v>
      </c>
      <c r="L318" s="53" t="s">
        <v>267</v>
      </c>
      <c r="M318" s="52">
        <v>2</v>
      </c>
      <c r="N318" s="52"/>
      <c r="O318" s="52"/>
      <c r="P318" s="52"/>
      <c r="Q318" s="52"/>
    </row>
    <row r="319" spans="1:17">
      <c r="A319" s="52" t="s">
        <v>936</v>
      </c>
      <c r="B319" s="52" t="s">
        <v>950</v>
      </c>
      <c r="C319" s="52" t="s">
        <v>899</v>
      </c>
      <c r="D319" s="52">
        <v>2150</v>
      </c>
      <c r="E319" s="52">
        <v>0.503</v>
      </c>
      <c r="F319" s="52"/>
      <c r="G319" s="52"/>
      <c r="H319" s="52" t="s">
        <v>426</v>
      </c>
      <c r="I319" s="53" t="s">
        <v>267</v>
      </c>
      <c r="J319" s="52" t="s">
        <v>569</v>
      </c>
      <c r="K319" s="52">
        <v>2</v>
      </c>
      <c r="L319" s="53" t="s">
        <v>267</v>
      </c>
      <c r="M319" s="52">
        <v>2</v>
      </c>
      <c r="N319" s="52"/>
      <c r="O319" s="52"/>
      <c r="P319" s="52"/>
      <c r="Q319" s="52"/>
    </row>
    <row r="320" spans="1:17">
      <c r="A320" s="52" t="s">
        <v>936</v>
      </c>
      <c r="B320" s="52" t="s">
        <v>951</v>
      </c>
      <c r="C320" s="52" t="s">
        <v>952</v>
      </c>
      <c r="D320" s="52"/>
      <c r="E320" s="52"/>
      <c r="F320" s="52"/>
      <c r="G320" s="52"/>
      <c r="H320" s="52"/>
      <c r="I320" s="52"/>
      <c r="J320" s="52"/>
      <c r="K320" s="52"/>
      <c r="L320" s="52"/>
      <c r="M320" s="52"/>
      <c r="N320" s="52"/>
      <c r="O320" s="52"/>
      <c r="P320" s="52"/>
      <c r="Q320" s="52"/>
    </row>
    <row r="321" spans="1:17">
      <c r="A321" s="52" t="s">
        <v>936</v>
      </c>
      <c r="B321" s="52" t="s">
        <v>953</v>
      </c>
      <c r="C321" s="52" t="s">
        <v>954</v>
      </c>
      <c r="D321" s="52"/>
      <c r="E321" s="52"/>
      <c r="F321" s="52"/>
      <c r="G321" s="52"/>
      <c r="H321" s="52"/>
      <c r="I321" s="52"/>
      <c r="J321" s="52"/>
      <c r="K321" s="52"/>
      <c r="L321" s="52"/>
      <c r="M321" s="52"/>
      <c r="N321" s="52"/>
      <c r="O321" s="52"/>
      <c r="P321" s="52"/>
      <c r="Q321" s="52"/>
    </row>
    <row r="322" spans="1:17">
      <c r="A322" s="52" t="s">
        <v>936</v>
      </c>
      <c r="B322" s="52" t="s">
        <v>955</v>
      </c>
      <c r="C322" s="52" t="s">
        <v>956</v>
      </c>
      <c r="D322" s="52"/>
      <c r="E322" s="52"/>
      <c r="F322" s="52"/>
      <c r="G322" s="52"/>
      <c r="H322" s="52"/>
      <c r="I322" s="52"/>
      <c r="J322" s="52"/>
      <c r="K322" s="52"/>
      <c r="L322" s="52"/>
      <c r="M322" s="52"/>
      <c r="N322" s="52"/>
      <c r="O322" s="52"/>
      <c r="P322" s="52"/>
      <c r="Q322" s="52"/>
    </row>
    <row r="323" spans="1:17">
      <c r="A323" s="52" t="s">
        <v>936</v>
      </c>
      <c r="B323" s="52" t="s">
        <v>957</v>
      </c>
      <c r="C323" s="52" t="s">
        <v>958</v>
      </c>
      <c r="D323" s="52"/>
      <c r="E323" s="52"/>
      <c r="F323" s="52"/>
      <c r="G323" s="52"/>
      <c r="H323" s="52"/>
      <c r="I323" s="52"/>
      <c r="J323" s="52"/>
      <c r="K323" s="52"/>
      <c r="L323" s="52"/>
      <c r="M323" s="52"/>
      <c r="N323" s="52"/>
      <c r="O323" s="52"/>
      <c r="P323" s="52"/>
      <c r="Q323" s="52"/>
    </row>
    <row r="324" spans="1:17">
      <c r="A324" s="52" t="s">
        <v>936</v>
      </c>
      <c r="B324" s="52" t="s">
        <v>959</v>
      </c>
      <c r="C324" s="52" t="s">
        <v>947</v>
      </c>
      <c r="D324" s="52"/>
      <c r="E324" s="52"/>
      <c r="F324" s="52"/>
      <c r="G324" s="52"/>
      <c r="H324" s="52"/>
      <c r="I324" s="52"/>
      <c r="J324" s="52"/>
      <c r="K324" s="52"/>
      <c r="L324" s="52"/>
      <c r="M324" s="52"/>
      <c r="N324" s="52"/>
      <c r="O324" s="52"/>
      <c r="P324" s="52"/>
      <c r="Q324" s="52"/>
    </row>
    <row r="325" spans="1:17">
      <c r="A325" s="52" t="s">
        <v>936</v>
      </c>
      <c r="B325" s="52" t="s">
        <v>960</v>
      </c>
      <c r="C325" s="52"/>
      <c r="D325" s="52">
        <v>3500</v>
      </c>
      <c r="E325" s="52"/>
      <c r="F325" s="52"/>
      <c r="G325" s="52"/>
      <c r="H325" s="52"/>
      <c r="I325" s="52"/>
      <c r="J325" s="52"/>
      <c r="K325" s="52"/>
      <c r="L325" s="52"/>
      <c r="M325" s="52"/>
      <c r="N325" s="52"/>
      <c r="O325" s="52"/>
      <c r="P325" s="52"/>
      <c r="Q325" s="52"/>
    </row>
    <row r="326" spans="1:17">
      <c r="A326" s="52" t="s">
        <v>961</v>
      </c>
      <c r="B326" s="52" t="s">
        <v>962</v>
      </c>
      <c r="C326" s="52" t="s">
        <v>963</v>
      </c>
      <c r="D326" s="52">
        <v>4000</v>
      </c>
      <c r="E326" s="52"/>
      <c r="F326" s="52"/>
      <c r="G326" s="52"/>
      <c r="H326" s="52"/>
      <c r="I326" s="52"/>
      <c r="J326" s="52"/>
      <c r="K326" s="52"/>
      <c r="L326" s="52"/>
      <c r="M326" s="52"/>
      <c r="N326" s="52"/>
      <c r="O326" s="52"/>
      <c r="P326" s="52"/>
      <c r="Q326" s="52" t="s">
        <v>412</v>
      </c>
    </row>
    <row r="327" spans="1:17">
      <c r="A327" s="52" t="s">
        <v>961</v>
      </c>
      <c r="B327" s="52" t="s">
        <v>964</v>
      </c>
      <c r="C327" s="52"/>
      <c r="D327" s="52">
        <v>12000</v>
      </c>
      <c r="E327" s="52"/>
      <c r="F327" s="52">
        <v>143</v>
      </c>
      <c r="G327" s="52">
        <v>13</v>
      </c>
      <c r="H327" s="52">
        <v>1</v>
      </c>
      <c r="I327" s="53" t="s">
        <v>267</v>
      </c>
      <c r="J327" s="52">
        <v>14</v>
      </c>
      <c r="K327" s="52">
        <v>5</v>
      </c>
      <c r="L327" s="53" t="s">
        <v>267</v>
      </c>
      <c r="M327" s="53" t="s">
        <v>267</v>
      </c>
      <c r="N327" s="52"/>
      <c r="O327" s="52"/>
      <c r="P327" s="52"/>
      <c r="Q327" s="52"/>
    </row>
    <row r="328" spans="1:17">
      <c r="A328" s="52" t="s">
        <v>961</v>
      </c>
      <c r="B328" s="52" t="s">
        <v>965</v>
      </c>
      <c r="C328" s="52" t="s">
        <v>966</v>
      </c>
      <c r="D328" s="52">
        <v>14795</v>
      </c>
      <c r="E328" s="52">
        <v>0.36</v>
      </c>
      <c r="F328" s="52">
        <v>143</v>
      </c>
      <c r="G328" s="52">
        <v>13</v>
      </c>
      <c r="H328" s="52">
        <v>1</v>
      </c>
      <c r="I328" s="53" t="s">
        <v>267</v>
      </c>
      <c r="J328" s="52">
        <v>14</v>
      </c>
      <c r="K328" s="52">
        <v>5</v>
      </c>
      <c r="L328" s="53" t="s">
        <v>267</v>
      </c>
      <c r="M328" s="53" t="s">
        <v>267</v>
      </c>
      <c r="N328" s="52"/>
      <c r="O328" s="52"/>
      <c r="P328" s="52"/>
      <c r="Q328" s="52"/>
    </row>
    <row r="329" spans="1:17">
      <c r="A329" s="52" t="s">
        <v>961</v>
      </c>
      <c r="B329" s="52" t="s">
        <v>967</v>
      </c>
      <c r="C329" s="52" t="s">
        <v>968</v>
      </c>
      <c r="D329" s="52"/>
      <c r="E329" s="52"/>
      <c r="F329" s="52"/>
      <c r="G329" s="52"/>
      <c r="H329" s="52">
        <v>1</v>
      </c>
      <c r="I329" s="53" t="s">
        <v>267</v>
      </c>
      <c r="J329" s="52">
        <v>14</v>
      </c>
      <c r="K329" s="52">
        <v>5</v>
      </c>
      <c r="L329" s="53" t="s">
        <v>267</v>
      </c>
      <c r="M329" s="53" t="s">
        <v>267</v>
      </c>
      <c r="N329" s="52"/>
      <c r="O329" s="52"/>
      <c r="P329" s="52"/>
      <c r="Q329" s="52"/>
    </row>
    <row r="330" spans="1:17">
      <c r="A330" s="52" t="s">
        <v>961</v>
      </c>
      <c r="B330" s="52" t="s">
        <v>969</v>
      </c>
      <c r="C330" s="52" t="s">
        <v>970</v>
      </c>
      <c r="D330" s="52">
        <v>14795</v>
      </c>
      <c r="E330" s="52">
        <v>0.36</v>
      </c>
      <c r="F330" s="52">
        <v>143</v>
      </c>
      <c r="G330" s="52">
        <v>13</v>
      </c>
      <c r="H330" s="52">
        <v>1</v>
      </c>
      <c r="I330" s="53" t="s">
        <v>267</v>
      </c>
      <c r="J330" s="52">
        <v>14</v>
      </c>
      <c r="K330" s="52">
        <v>5</v>
      </c>
      <c r="L330" s="53" t="s">
        <v>267</v>
      </c>
      <c r="M330" s="53" t="s">
        <v>267</v>
      </c>
      <c r="N330" s="52"/>
      <c r="O330" s="52"/>
      <c r="P330" s="52"/>
      <c r="Q330" s="52"/>
    </row>
    <row r="331" spans="1:17">
      <c r="A331" s="52" t="s">
        <v>971</v>
      </c>
      <c r="B331" s="52" t="s">
        <v>972</v>
      </c>
      <c r="C331" s="52" t="s">
        <v>973</v>
      </c>
      <c r="D331" s="52">
        <v>2700</v>
      </c>
      <c r="E331" s="52">
        <v>0.47</v>
      </c>
      <c r="F331" s="52"/>
      <c r="G331" s="52">
        <v>14.1</v>
      </c>
      <c r="H331" s="52" t="s">
        <v>426</v>
      </c>
      <c r="I331" s="53" t="s">
        <v>267</v>
      </c>
      <c r="J331" s="52" t="s">
        <v>606</v>
      </c>
      <c r="K331" s="52">
        <v>2</v>
      </c>
      <c r="L331" s="53" t="s">
        <v>267</v>
      </c>
      <c r="M331" s="52">
        <v>2</v>
      </c>
      <c r="N331" s="52">
        <v>69</v>
      </c>
      <c r="O331" s="52">
        <v>50</v>
      </c>
      <c r="P331" s="52">
        <v>1140</v>
      </c>
      <c r="Q331" s="52"/>
    </row>
    <row r="332" spans="1:17">
      <c r="A332" s="52" t="s">
        <v>971</v>
      </c>
      <c r="B332" s="52" t="s">
        <v>974</v>
      </c>
      <c r="C332" s="52" t="s">
        <v>975</v>
      </c>
      <c r="D332" s="52">
        <v>1360</v>
      </c>
      <c r="E332" s="52">
        <v>0.44800000000000001</v>
      </c>
      <c r="F332" s="52"/>
      <c r="G332" s="52">
        <v>14.1</v>
      </c>
      <c r="H332" s="52" t="s">
        <v>426</v>
      </c>
      <c r="I332" s="53" t="s">
        <v>267</v>
      </c>
      <c r="J332" s="52" t="s">
        <v>606</v>
      </c>
      <c r="K332" s="52">
        <v>2</v>
      </c>
      <c r="L332" s="53" t="s">
        <v>267</v>
      </c>
      <c r="M332" s="52">
        <v>2</v>
      </c>
      <c r="N332" s="52">
        <v>31.5</v>
      </c>
      <c r="O332" s="52">
        <v>26.8</v>
      </c>
      <c r="P332" s="52">
        <v>330</v>
      </c>
      <c r="Q332" s="52"/>
    </row>
    <row r="333" spans="1:17">
      <c r="A333" s="52" t="s">
        <v>976</v>
      </c>
      <c r="B333" s="52" t="s">
        <v>977</v>
      </c>
      <c r="C333" s="52" t="s">
        <v>978</v>
      </c>
      <c r="D333" s="52">
        <v>700</v>
      </c>
      <c r="E333" s="52"/>
      <c r="F333" s="52"/>
      <c r="G333" s="52"/>
      <c r="H333" s="52"/>
      <c r="I333" s="52"/>
      <c r="J333" s="52"/>
      <c r="K333" s="52"/>
      <c r="L333" s="52"/>
      <c r="M333" s="52"/>
      <c r="N333" s="52"/>
      <c r="O333" s="52"/>
      <c r="P333" s="52"/>
      <c r="Q333" s="52" t="s">
        <v>412</v>
      </c>
    </row>
    <row r="334" spans="1:17">
      <c r="A334" s="52" t="s">
        <v>979</v>
      </c>
      <c r="B334" s="52" t="s">
        <v>980</v>
      </c>
      <c r="C334" s="52" t="s">
        <v>981</v>
      </c>
      <c r="D334" s="52">
        <v>317</v>
      </c>
      <c r="E334" s="52">
        <v>0.65</v>
      </c>
      <c r="F334" s="52"/>
      <c r="G334" s="52">
        <v>6.2</v>
      </c>
      <c r="H334" s="52">
        <v>2</v>
      </c>
      <c r="I334" s="53" t="s">
        <v>267</v>
      </c>
      <c r="J334" s="52" t="s">
        <v>427</v>
      </c>
      <c r="K334" s="52">
        <v>2</v>
      </c>
      <c r="L334" s="53" t="s">
        <v>267</v>
      </c>
      <c r="M334" s="52">
        <v>2</v>
      </c>
      <c r="N334" s="52">
        <v>41</v>
      </c>
      <c r="O334" s="52">
        <v>19</v>
      </c>
      <c r="P334" s="52">
        <v>139</v>
      </c>
      <c r="Q334" s="52"/>
    </row>
    <row r="335" spans="1:17">
      <c r="A335" s="52" t="s">
        <v>979</v>
      </c>
      <c r="B335" s="52" t="s">
        <v>982</v>
      </c>
      <c r="C335" s="52" t="s">
        <v>983</v>
      </c>
      <c r="D335" s="52">
        <v>876</v>
      </c>
      <c r="E335" s="52">
        <v>0.27</v>
      </c>
      <c r="F335" s="52"/>
      <c r="G335" s="52">
        <v>11</v>
      </c>
      <c r="H335" s="52">
        <v>1</v>
      </c>
      <c r="I335" s="52" t="s">
        <v>267</v>
      </c>
      <c r="J335" s="52">
        <v>1</v>
      </c>
      <c r="K335" s="52">
        <v>2</v>
      </c>
      <c r="L335" s="52" t="s">
        <v>267</v>
      </c>
      <c r="M335" s="52" t="s">
        <v>267</v>
      </c>
      <c r="N335" s="52">
        <v>47.2</v>
      </c>
      <c r="O335" s="52">
        <v>29</v>
      </c>
      <c r="P335" s="52">
        <v>340</v>
      </c>
      <c r="Q335" s="52"/>
    </row>
    <row r="336" spans="1:17">
      <c r="A336" s="52" t="s">
        <v>984</v>
      </c>
      <c r="B336" s="52" t="s">
        <v>985</v>
      </c>
      <c r="C336" s="52" t="s">
        <v>986</v>
      </c>
      <c r="D336" s="52">
        <v>2920</v>
      </c>
      <c r="E336" s="52"/>
      <c r="F336" s="52"/>
      <c r="G336" s="52"/>
      <c r="H336" s="52"/>
      <c r="I336" s="52"/>
      <c r="J336" s="52"/>
      <c r="K336" s="52"/>
      <c r="L336" s="52"/>
      <c r="M336" s="52"/>
      <c r="N336" s="52"/>
      <c r="O336" s="52"/>
      <c r="P336" s="52"/>
      <c r="Q336" s="52"/>
    </row>
    <row r="337" spans="1:17">
      <c r="A337" s="52" t="s">
        <v>984</v>
      </c>
      <c r="B337" s="52" t="s">
        <v>987</v>
      </c>
      <c r="C337" s="52" t="s">
        <v>988</v>
      </c>
      <c r="D337" s="52">
        <v>3500</v>
      </c>
      <c r="E337" s="52"/>
      <c r="F337" s="52"/>
      <c r="G337" s="52"/>
      <c r="H337" s="52"/>
      <c r="I337" s="52"/>
      <c r="J337" s="52"/>
      <c r="K337" s="52"/>
      <c r="L337" s="52"/>
      <c r="M337" s="52"/>
      <c r="N337" s="52"/>
      <c r="O337" s="52"/>
      <c r="P337" s="52"/>
      <c r="Q337" s="52"/>
    </row>
    <row r="338" spans="1:17">
      <c r="A338" s="52" t="s">
        <v>984</v>
      </c>
      <c r="B338" s="52" t="s">
        <v>989</v>
      </c>
      <c r="C338" s="52" t="s">
        <v>495</v>
      </c>
      <c r="D338" s="52"/>
      <c r="E338" s="52"/>
      <c r="F338" s="52"/>
      <c r="G338" s="52"/>
      <c r="H338" s="52"/>
      <c r="I338" s="52"/>
      <c r="J338" s="52"/>
      <c r="K338" s="52"/>
      <c r="L338" s="52"/>
      <c r="M338" s="52"/>
      <c r="N338" s="52"/>
      <c r="O338" s="52"/>
      <c r="P338" s="52"/>
      <c r="Q338" s="52"/>
    </row>
    <row r="339" spans="1:17">
      <c r="A339" s="52" t="s">
        <v>990</v>
      </c>
      <c r="B339" s="52" t="s">
        <v>991</v>
      </c>
      <c r="C339" s="52" t="s">
        <v>992</v>
      </c>
      <c r="D339" s="52">
        <v>4050</v>
      </c>
      <c r="E339" s="52">
        <v>0.69499999999999995</v>
      </c>
      <c r="F339" s="52"/>
      <c r="G339" s="52"/>
      <c r="H339" s="52" t="s">
        <v>426</v>
      </c>
      <c r="I339" s="52" t="s">
        <v>267</v>
      </c>
      <c r="J339" s="52">
        <v>9</v>
      </c>
      <c r="K339" s="52">
        <v>2</v>
      </c>
      <c r="L339" s="52" t="s">
        <v>267</v>
      </c>
      <c r="M339" s="52">
        <v>2</v>
      </c>
      <c r="N339" s="52"/>
      <c r="O339" s="52">
        <v>34</v>
      </c>
      <c r="P339" s="52">
        <v>882</v>
      </c>
      <c r="Q339" s="52"/>
    </row>
    <row r="340" spans="1:17">
      <c r="A340" s="52" t="s">
        <v>990</v>
      </c>
      <c r="B340" s="52" t="s">
        <v>993</v>
      </c>
      <c r="C340" s="52"/>
      <c r="D340" s="52"/>
      <c r="E340" s="52"/>
      <c r="F340" s="52"/>
      <c r="G340" s="52"/>
      <c r="H340" s="52" t="s">
        <v>426</v>
      </c>
      <c r="I340" s="52" t="s">
        <v>267</v>
      </c>
      <c r="J340" s="52">
        <v>9</v>
      </c>
      <c r="K340" s="52">
        <v>2</v>
      </c>
      <c r="L340" s="52" t="s">
        <v>267</v>
      </c>
      <c r="M340" s="52">
        <v>2</v>
      </c>
      <c r="N340" s="52"/>
      <c r="O340" s="52">
        <v>34</v>
      </c>
      <c r="P340" s="52"/>
      <c r="Q340" s="52"/>
    </row>
    <row r="341" spans="1:17">
      <c r="A341" s="52" t="s">
        <v>990</v>
      </c>
      <c r="B341" s="52" t="s">
        <v>994</v>
      </c>
      <c r="C341" s="52" t="s">
        <v>995</v>
      </c>
      <c r="D341" s="52">
        <v>4500</v>
      </c>
      <c r="E341" s="52">
        <v>0.69</v>
      </c>
      <c r="F341" s="52"/>
      <c r="G341" s="52"/>
      <c r="H341" s="52" t="s">
        <v>426</v>
      </c>
      <c r="I341" s="52" t="s">
        <v>267</v>
      </c>
      <c r="J341" s="52">
        <v>9</v>
      </c>
      <c r="K341" s="52">
        <v>2</v>
      </c>
      <c r="L341" s="52" t="s">
        <v>267</v>
      </c>
      <c r="M341" s="52">
        <v>2</v>
      </c>
      <c r="N341" s="52"/>
      <c r="O341" s="52">
        <v>34</v>
      </c>
      <c r="P341" s="52">
        <v>920</v>
      </c>
      <c r="Q341" s="52" t="s">
        <v>412</v>
      </c>
    </row>
    <row r="342" spans="1:17">
      <c r="A342" s="52" t="s">
        <v>990</v>
      </c>
      <c r="B342" s="52" t="s">
        <v>996</v>
      </c>
      <c r="C342" s="52" t="s">
        <v>997</v>
      </c>
      <c r="D342" s="52">
        <v>4800</v>
      </c>
      <c r="E342" s="52">
        <v>0.68799999999999994</v>
      </c>
      <c r="F342" s="52"/>
      <c r="G342" s="52"/>
      <c r="H342" s="52" t="s">
        <v>426</v>
      </c>
      <c r="I342" s="52" t="s">
        <v>267</v>
      </c>
      <c r="J342" s="52">
        <v>9</v>
      </c>
      <c r="K342" s="52">
        <v>2</v>
      </c>
      <c r="L342" s="52" t="s">
        <v>267</v>
      </c>
      <c r="M342" s="52">
        <v>2</v>
      </c>
      <c r="N342" s="52"/>
      <c r="O342" s="52">
        <v>34</v>
      </c>
      <c r="P342" s="52">
        <v>935</v>
      </c>
      <c r="Q342" s="52" t="s">
        <v>412</v>
      </c>
    </row>
    <row r="343" spans="1:17">
      <c r="A343" s="52" t="s">
        <v>998</v>
      </c>
      <c r="B343" s="52" t="s">
        <v>999</v>
      </c>
      <c r="C343" s="52" t="s">
        <v>1000</v>
      </c>
      <c r="D343" s="52">
        <v>550</v>
      </c>
      <c r="E343" s="52"/>
      <c r="F343" s="52"/>
      <c r="G343" s="52"/>
      <c r="H343" s="52" t="s">
        <v>426</v>
      </c>
      <c r="I343" s="53" t="s">
        <v>267</v>
      </c>
      <c r="J343" s="52" t="s">
        <v>1001</v>
      </c>
      <c r="K343" s="52">
        <v>2</v>
      </c>
      <c r="L343" s="53" t="s">
        <v>267</v>
      </c>
      <c r="M343" s="52">
        <v>1</v>
      </c>
      <c r="N343" s="52">
        <v>62</v>
      </c>
      <c r="O343" s="52">
        <v>19</v>
      </c>
      <c r="P343" s="52"/>
      <c r="Q343" s="52" t="s">
        <v>412</v>
      </c>
    </row>
    <row r="344" spans="1:17">
      <c r="A344" s="52" t="s">
        <v>998</v>
      </c>
      <c r="B344" s="52" t="s">
        <v>1002</v>
      </c>
      <c r="C344" s="52" t="s">
        <v>1003</v>
      </c>
      <c r="D344" s="52">
        <v>500</v>
      </c>
      <c r="E344" s="52">
        <v>0.64700000000000002</v>
      </c>
      <c r="F344" s="52"/>
      <c r="G344" s="52"/>
      <c r="H344" s="52" t="s">
        <v>426</v>
      </c>
      <c r="I344" s="53" t="s">
        <v>267</v>
      </c>
      <c r="J344" s="52" t="s">
        <v>1001</v>
      </c>
      <c r="K344" s="52">
        <v>2</v>
      </c>
      <c r="L344" s="53" t="s">
        <v>267</v>
      </c>
      <c r="M344" s="52">
        <v>1</v>
      </c>
      <c r="N344" s="52">
        <v>62</v>
      </c>
      <c r="O344" s="52">
        <v>19</v>
      </c>
      <c r="P344" s="52">
        <v>328</v>
      </c>
      <c r="Q344" s="52" t="s">
        <v>412</v>
      </c>
    </row>
    <row r="345" spans="1:17">
      <c r="A345" s="52" t="s">
        <v>998</v>
      </c>
      <c r="B345" s="52" t="s">
        <v>1004</v>
      </c>
      <c r="C345" s="52" t="s">
        <v>1005</v>
      </c>
      <c r="D345" s="52">
        <v>500</v>
      </c>
      <c r="E345" s="52">
        <v>0.64700000000000002</v>
      </c>
      <c r="F345" s="52"/>
      <c r="G345" s="52"/>
      <c r="H345" s="52" t="s">
        <v>426</v>
      </c>
      <c r="I345" s="53" t="s">
        <v>267</v>
      </c>
      <c r="J345" s="52" t="s">
        <v>1001</v>
      </c>
      <c r="K345" s="52">
        <v>2</v>
      </c>
      <c r="L345" s="53" t="s">
        <v>267</v>
      </c>
      <c r="M345" s="52">
        <v>1</v>
      </c>
      <c r="N345" s="52">
        <v>62</v>
      </c>
      <c r="O345" s="52">
        <v>19</v>
      </c>
      <c r="P345" s="52">
        <v>330</v>
      </c>
      <c r="Q345" s="52"/>
    </row>
    <row r="346" spans="1:17">
      <c r="A346" s="52" t="s">
        <v>998</v>
      </c>
      <c r="B346" s="52" t="s">
        <v>1006</v>
      </c>
      <c r="C346" s="52" t="s">
        <v>1007</v>
      </c>
      <c r="D346" s="52">
        <v>680</v>
      </c>
      <c r="E346" s="52">
        <v>0.60199999999999998</v>
      </c>
      <c r="F346" s="52"/>
      <c r="G346" s="52"/>
      <c r="H346" s="52" t="s">
        <v>426</v>
      </c>
      <c r="I346" s="53" t="s">
        <v>267</v>
      </c>
      <c r="J346" s="52" t="s">
        <v>1001</v>
      </c>
      <c r="K346" s="52">
        <v>2</v>
      </c>
      <c r="L346" s="53" t="s">
        <v>267</v>
      </c>
      <c r="M346" s="52">
        <v>1</v>
      </c>
      <c r="N346" s="52">
        <v>62</v>
      </c>
      <c r="O346" s="52">
        <v>19</v>
      </c>
      <c r="P346" s="52">
        <v>328</v>
      </c>
      <c r="Q346" s="52"/>
    </row>
    <row r="347" spans="1:17">
      <c r="A347" s="52" t="s">
        <v>998</v>
      </c>
      <c r="B347" s="52" t="s">
        <v>1008</v>
      </c>
      <c r="C347" s="52" t="s">
        <v>1009</v>
      </c>
      <c r="D347" s="52">
        <v>550</v>
      </c>
      <c r="E347" s="52"/>
      <c r="F347" s="52"/>
      <c r="G347" s="52"/>
      <c r="H347" s="52" t="s">
        <v>426</v>
      </c>
      <c r="I347" s="53" t="s">
        <v>267</v>
      </c>
      <c r="J347" s="52" t="s">
        <v>1001</v>
      </c>
      <c r="K347" s="52">
        <v>2</v>
      </c>
      <c r="L347" s="53" t="s">
        <v>267</v>
      </c>
      <c r="M347" s="52">
        <v>1</v>
      </c>
      <c r="N347" s="52">
        <v>62</v>
      </c>
      <c r="O347" s="52">
        <v>19</v>
      </c>
      <c r="P347" s="52"/>
      <c r="Q347" s="52" t="s">
        <v>412</v>
      </c>
    </row>
    <row r="348" spans="1:17">
      <c r="A348" s="52" t="s">
        <v>998</v>
      </c>
      <c r="B348" s="52" t="s">
        <v>1010</v>
      </c>
      <c r="C348" s="52"/>
      <c r="D348" s="52">
        <v>550</v>
      </c>
      <c r="E348" s="52"/>
      <c r="F348" s="52"/>
      <c r="G348" s="52"/>
      <c r="H348" s="52" t="s">
        <v>426</v>
      </c>
      <c r="I348" s="53" t="s">
        <v>267</v>
      </c>
      <c r="J348" s="52" t="s">
        <v>1001</v>
      </c>
      <c r="K348" s="52">
        <v>2</v>
      </c>
      <c r="L348" s="53" t="s">
        <v>267</v>
      </c>
      <c r="M348" s="52">
        <v>1</v>
      </c>
      <c r="N348" s="52">
        <v>62</v>
      </c>
      <c r="O348" s="52">
        <v>19</v>
      </c>
      <c r="P348" s="52"/>
      <c r="Q348" s="52"/>
    </row>
    <row r="349" spans="1:17">
      <c r="A349" s="52" t="s">
        <v>998</v>
      </c>
      <c r="B349" s="52" t="s">
        <v>1011</v>
      </c>
      <c r="C349" s="52"/>
      <c r="D349" s="52">
        <v>550</v>
      </c>
      <c r="E349" s="52"/>
      <c r="F349" s="52"/>
      <c r="G349" s="52"/>
      <c r="H349" s="52" t="s">
        <v>426</v>
      </c>
      <c r="I349" s="53" t="s">
        <v>267</v>
      </c>
      <c r="J349" s="52" t="s">
        <v>1001</v>
      </c>
      <c r="K349" s="52">
        <v>2</v>
      </c>
      <c r="L349" s="53" t="s">
        <v>267</v>
      </c>
      <c r="M349" s="52">
        <v>1</v>
      </c>
      <c r="N349" s="52">
        <v>62</v>
      </c>
      <c r="O349" s="52">
        <v>19</v>
      </c>
      <c r="P349" s="52"/>
      <c r="Q349" s="52"/>
    </row>
    <row r="350" spans="1:17">
      <c r="A350" s="52" t="s">
        <v>998</v>
      </c>
      <c r="B350" s="52" t="s">
        <v>1012</v>
      </c>
      <c r="C350" s="52" t="s">
        <v>1013</v>
      </c>
      <c r="D350" s="52">
        <v>550</v>
      </c>
      <c r="E350" s="52">
        <v>0.63</v>
      </c>
      <c r="F350" s="52"/>
      <c r="G350" s="52"/>
      <c r="H350" s="52" t="s">
        <v>426</v>
      </c>
      <c r="I350" s="53" t="s">
        <v>267</v>
      </c>
      <c r="J350" s="52" t="s">
        <v>1001</v>
      </c>
      <c r="K350" s="52">
        <v>2</v>
      </c>
      <c r="L350" s="53" t="s">
        <v>267</v>
      </c>
      <c r="M350" s="52">
        <v>1</v>
      </c>
      <c r="N350" s="52">
        <v>62</v>
      </c>
      <c r="O350" s="52">
        <v>19</v>
      </c>
      <c r="P350" s="52">
        <v>328</v>
      </c>
      <c r="Q350" s="52"/>
    </row>
    <row r="351" spans="1:17">
      <c r="A351" s="52" t="s">
        <v>998</v>
      </c>
      <c r="B351" s="52" t="s">
        <v>1014</v>
      </c>
      <c r="C351" s="52" t="s">
        <v>1015</v>
      </c>
      <c r="D351" s="52">
        <v>550</v>
      </c>
      <c r="E351" s="52">
        <v>0.63</v>
      </c>
      <c r="F351" s="52"/>
      <c r="G351" s="52"/>
      <c r="H351" s="52" t="s">
        <v>426</v>
      </c>
      <c r="I351" s="53" t="s">
        <v>267</v>
      </c>
      <c r="J351" s="52" t="s">
        <v>1001</v>
      </c>
      <c r="K351" s="52">
        <v>2</v>
      </c>
      <c r="L351" s="53" t="s">
        <v>267</v>
      </c>
      <c r="M351" s="52">
        <v>1</v>
      </c>
      <c r="N351" s="52">
        <v>62</v>
      </c>
      <c r="O351" s="52">
        <v>19</v>
      </c>
      <c r="P351" s="52">
        <v>343</v>
      </c>
      <c r="Q351" s="52"/>
    </row>
    <row r="352" spans="1:17">
      <c r="A352" s="52" t="s">
        <v>998</v>
      </c>
      <c r="B352" s="52" t="s">
        <v>1016</v>
      </c>
      <c r="C352" s="52" t="s">
        <v>1017</v>
      </c>
      <c r="D352" s="52">
        <v>750</v>
      </c>
      <c r="E352" s="52">
        <v>0.59499999999999997</v>
      </c>
      <c r="F352" s="52"/>
      <c r="G352" s="52"/>
      <c r="H352" s="52" t="s">
        <v>426</v>
      </c>
      <c r="I352" s="53" t="s">
        <v>267</v>
      </c>
      <c r="J352" s="52" t="s">
        <v>1001</v>
      </c>
      <c r="K352" s="52">
        <v>2</v>
      </c>
      <c r="L352" s="53" t="s">
        <v>267</v>
      </c>
      <c r="M352" s="52">
        <v>1</v>
      </c>
      <c r="N352" s="52">
        <v>62</v>
      </c>
      <c r="O352" s="52">
        <v>19</v>
      </c>
      <c r="P352" s="52">
        <v>335</v>
      </c>
      <c r="Q352" s="52"/>
    </row>
    <row r="353" spans="1:17">
      <c r="A353" s="52" t="s">
        <v>998</v>
      </c>
      <c r="B353" s="52" t="s">
        <v>1018</v>
      </c>
      <c r="C353" s="52" t="s">
        <v>1019</v>
      </c>
      <c r="D353" s="52">
        <v>620</v>
      </c>
      <c r="E353" s="52">
        <v>0.60199999999999998</v>
      </c>
      <c r="F353" s="52">
        <v>6.8</v>
      </c>
      <c r="G353" s="52">
        <v>6.7</v>
      </c>
      <c r="H353" s="52" t="s">
        <v>426</v>
      </c>
      <c r="I353" s="53" t="s">
        <v>267</v>
      </c>
      <c r="J353" s="52" t="s">
        <v>1001</v>
      </c>
      <c r="K353" s="52">
        <v>2</v>
      </c>
      <c r="L353" s="53" t="s">
        <v>267</v>
      </c>
      <c r="M353" s="52">
        <v>1</v>
      </c>
      <c r="N353" s="52">
        <v>62</v>
      </c>
      <c r="O353" s="52">
        <v>19</v>
      </c>
      <c r="P353" s="52">
        <v>328</v>
      </c>
      <c r="Q353" s="52"/>
    </row>
    <row r="354" spans="1:17">
      <c r="A354" s="52" t="s">
        <v>998</v>
      </c>
      <c r="B354" s="52" t="s">
        <v>1020</v>
      </c>
      <c r="C354" s="52" t="s">
        <v>1021</v>
      </c>
      <c r="D354" s="52">
        <v>680</v>
      </c>
      <c r="E354" s="52">
        <v>0.60199999999999998</v>
      </c>
      <c r="F354" s="52"/>
      <c r="G354" s="52"/>
      <c r="H354" s="52" t="s">
        <v>426</v>
      </c>
      <c r="I354" s="53" t="s">
        <v>267</v>
      </c>
      <c r="J354" s="52" t="s">
        <v>1001</v>
      </c>
      <c r="K354" s="52">
        <v>2</v>
      </c>
      <c r="L354" s="53" t="s">
        <v>267</v>
      </c>
      <c r="M354" s="52">
        <v>1</v>
      </c>
      <c r="N354" s="52">
        <v>62</v>
      </c>
      <c r="O354" s="52">
        <v>19</v>
      </c>
      <c r="P354" s="52">
        <v>328</v>
      </c>
      <c r="Q354" s="52"/>
    </row>
    <row r="355" spans="1:17">
      <c r="A355" s="52" t="s">
        <v>998</v>
      </c>
      <c r="B355" s="52" t="s">
        <v>1022</v>
      </c>
      <c r="C355" s="52" t="s">
        <v>1023</v>
      </c>
      <c r="D355" s="52">
        <v>750</v>
      </c>
      <c r="E355" s="52">
        <v>0.59499999999999997</v>
      </c>
      <c r="F355" s="52"/>
      <c r="G355" s="52"/>
      <c r="H355" s="52" t="s">
        <v>426</v>
      </c>
      <c r="I355" s="53" t="s">
        <v>267</v>
      </c>
      <c r="J355" s="52" t="s">
        <v>1001</v>
      </c>
      <c r="K355" s="52">
        <v>2</v>
      </c>
      <c r="L355" s="53" t="s">
        <v>267</v>
      </c>
      <c r="M355" s="52">
        <v>1</v>
      </c>
      <c r="N355" s="52">
        <v>62</v>
      </c>
      <c r="O355" s="52">
        <v>19</v>
      </c>
      <c r="P355" s="52">
        <v>331</v>
      </c>
      <c r="Q355" s="52"/>
    </row>
    <row r="356" spans="1:17">
      <c r="A356" s="52" t="s">
        <v>998</v>
      </c>
      <c r="B356" s="52" t="s">
        <v>1024</v>
      </c>
      <c r="C356" s="52" t="s">
        <v>1025</v>
      </c>
      <c r="D356" s="52">
        <v>750</v>
      </c>
      <c r="E356" s="52">
        <v>0.59499999999999997</v>
      </c>
      <c r="F356" s="52"/>
      <c r="G356" s="52"/>
      <c r="H356" s="52" t="s">
        <v>426</v>
      </c>
      <c r="I356" s="53" t="s">
        <v>267</v>
      </c>
      <c r="J356" s="52" t="s">
        <v>1001</v>
      </c>
      <c r="K356" s="52">
        <v>2</v>
      </c>
      <c r="L356" s="53" t="s">
        <v>267</v>
      </c>
      <c r="M356" s="52">
        <v>1</v>
      </c>
      <c r="N356" s="52">
        <v>62</v>
      </c>
      <c r="O356" s="52">
        <v>19</v>
      </c>
      <c r="P356" s="52">
        <v>331</v>
      </c>
      <c r="Q356" s="52"/>
    </row>
    <row r="357" spans="1:17">
      <c r="A357" s="52" t="s">
        <v>998</v>
      </c>
      <c r="B357" s="52" t="s">
        <v>1026</v>
      </c>
      <c r="C357" s="52" t="s">
        <v>1027</v>
      </c>
      <c r="D357" s="52">
        <v>750</v>
      </c>
      <c r="E357" s="52">
        <v>0.59</v>
      </c>
      <c r="F357" s="52"/>
      <c r="G357" s="52"/>
      <c r="H357" s="52" t="s">
        <v>426</v>
      </c>
      <c r="I357" s="53" t="s">
        <v>267</v>
      </c>
      <c r="J357" s="52" t="s">
        <v>1001</v>
      </c>
      <c r="K357" s="52">
        <v>2</v>
      </c>
      <c r="L357" s="53" t="s">
        <v>267</v>
      </c>
      <c r="M357" s="52">
        <v>1</v>
      </c>
      <c r="N357" s="52">
        <v>62</v>
      </c>
      <c r="O357" s="52">
        <v>19</v>
      </c>
      <c r="P357" s="52">
        <v>331</v>
      </c>
      <c r="Q357" s="52"/>
    </row>
    <row r="358" spans="1:17">
      <c r="A358" s="52" t="s">
        <v>998</v>
      </c>
      <c r="B358" s="52" t="s">
        <v>1028</v>
      </c>
      <c r="C358" s="52" t="s">
        <v>1029</v>
      </c>
      <c r="D358" s="52">
        <v>850</v>
      </c>
      <c r="E358" s="52">
        <v>0.59099999999999997</v>
      </c>
      <c r="F358" s="52"/>
      <c r="G358" s="52"/>
      <c r="H358" s="52" t="s">
        <v>426</v>
      </c>
      <c r="I358" s="53" t="s">
        <v>267</v>
      </c>
      <c r="J358" s="52" t="s">
        <v>1001</v>
      </c>
      <c r="K358" s="52">
        <v>2</v>
      </c>
      <c r="L358" s="53" t="s">
        <v>267</v>
      </c>
      <c r="M358" s="52">
        <v>2</v>
      </c>
      <c r="N358" s="52">
        <v>67</v>
      </c>
      <c r="O358" s="52">
        <v>19</v>
      </c>
      <c r="P358" s="52">
        <v>403</v>
      </c>
      <c r="Q358" s="52"/>
    </row>
    <row r="359" spans="1:17">
      <c r="A359" s="52" t="s">
        <v>998</v>
      </c>
      <c r="B359" s="52" t="s">
        <v>1030</v>
      </c>
      <c r="C359" s="52" t="s">
        <v>1031</v>
      </c>
      <c r="D359" s="52">
        <v>850</v>
      </c>
      <c r="E359" s="52"/>
      <c r="F359" s="52"/>
      <c r="G359" s="52"/>
      <c r="H359" s="52" t="s">
        <v>426</v>
      </c>
      <c r="I359" s="53" t="s">
        <v>267</v>
      </c>
      <c r="J359" s="52" t="s">
        <v>1001</v>
      </c>
      <c r="K359" s="52">
        <v>2</v>
      </c>
      <c r="L359" s="53" t="s">
        <v>267</v>
      </c>
      <c r="M359" s="52">
        <v>2</v>
      </c>
      <c r="N359" s="52">
        <v>67</v>
      </c>
      <c r="O359" s="52">
        <v>19</v>
      </c>
      <c r="P359" s="52">
        <v>412</v>
      </c>
      <c r="Q359" s="52"/>
    </row>
    <row r="360" spans="1:17">
      <c r="A360" s="52" t="s">
        <v>998</v>
      </c>
      <c r="B360" s="52" t="s">
        <v>1032</v>
      </c>
      <c r="C360" s="52" t="s">
        <v>1033</v>
      </c>
      <c r="D360" s="52">
        <v>850</v>
      </c>
      <c r="E360" s="52">
        <v>0.60099999999999998</v>
      </c>
      <c r="F360" s="52"/>
      <c r="G360" s="52"/>
      <c r="H360" s="52" t="s">
        <v>426</v>
      </c>
      <c r="I360" s="53" t="s">
        <v>267</v>
      </c>
      <c r="J360" s="52" t="s">
        <v>1001</v>
      </c>
      <c r="K360" s="52">
        <v>2</v>
      </c>
      <c r="L360" s="53" t="s">
        <v>267</v>
      </c>
      <c r="M360" s="52">
        <v>2</v>
      </c>
      <c r="N360" s="52">
        <v>67</v>
      </c>
      <c r="O360" s="52">
        <v>19</v>
      </c>
      <c r="P360" s="52">
        <v>403</v>
      </c>
      <c r="Q360" s="52"/>
    </row>
    <row r="361" spans="1:17">
      <c r="A361" s="52" t="s">
        <v>998</v>
      </c>
      <c r="B361" s="52" t="s">
        <v>1034</v>
      </c>
      <c r="C361" s="52"/>
      <c r="D361" s="52">
        <v>850</v>
      </c>
      <c r="E361" s="52"/>
      <c r="F361" s="52"/>
      <c r="G361" s="52"/>
      <c r="H361" s="52" t="s">
        <v>426</v>
      </c>
      <c r="I361" s="53" t="s">
        <v>267</v>
      </c>
      <c r="J361" s="52" t="s">
        <v>1001</v>
      </c>
      <c r="K361" s="52">
        <v>2</v>
      </c>
      <c r="L361" s="53" t="s">
        <v>267</v>
      </c>
      <c r="M361" s="52">
        <v>2</v>
      </c>
      <c r="N361" s="52">
        <v>67</v>
      </c>
      <c r="O361" s="52">
        <v>19</v>
      </c>
      <c r="P361" s="52">
        <v>403</v>
      </c>
      <c r="Q361" s="52"/>
    </row>
    <row r="362" spans="1:17">
      <c r="A362" s="52" t="s">
        <v>998</v>
      </c>
      <c r="B362" s="52" t="s">
        <v>1035</v>
      </c>
      <c r="C362" s="52" t="s">
        <v>1036</v>
      </c>
      <c r="D362" s="52">
        <v>850</v>
      </c>
      <c r="E362" s="52">
        <v>0.55400000000000005</v>
      </c>
      <c r="F362" s="52"/>
      <c r="G362" s="52"/>
      <c r="H362" s="52" t="s">
        <v>426</v>
      </c>
      <c r="I362" s="53" t="s">
        <v>267</v>
      </c>
      <c r="J362" s="52" t="s">
        <v>1001</v>
      </c>
      <c r="K362" s="52">
        <v>2</v>
      </c>
      <c r="L362" s="53" t="s">
        <v>267</v>
      </c>
      <c r="M362" s="52">
        <v>2</v>
      </c>
      <c r="N362" s="52">
        <v>72</v>
      </c>
      <c r="O362" s="52">
        <v>19</v>
      </c>
      <c r="P362" s="52">
        <v>434</v>
      </c>
      <c r="Q362" s="52"/>
    </row>
    <row r="363" spans="1:17">
      <c r="A363" s="52" t="s">
        <v>998</v>
      </c>
      <c r="B363" s="52" t="s">
        <v>1037</v>
      </c>
      <c r="C363" s="52" t="s">
        <v>1036</v>
      </c>
      <c r="D363" s="52">
        <v>850</v>
      </c>
      <c r="E363" s="52">
        <v>0.55400000000000005</v>
      </c>
      <c r="F363" s="52"/>
      <c r="G363" s="52"/>
      <c r="H363" s="52" t="s">
        <v>426</v>
      </c>
      <c r="I363" s="53" t="s">
        <v>267</v>
      </c>
      <c r="J363" s="52" t="s">
        <v>1001</v>
      </c>
      <c r="K363" s="52">
        <v>2</v>
      </c>
      <c r="L363" s="53" t="s">
        <v>267</v>
      </c>
      <c r="M363" s="52">
        <v>2</v>
      </c>
      <c r="N363" s="52">
        <v>72</v>
      </c>
      <c r="O363" s="52">
        <v>19</v>
      </c>
      <c r="P363" s="52">
        <v>434</v>
      </c>
      <c r="Q363" s="52" t="s">
        <v>412</v>
      </c>
    </row>
    <row r="364" spans="1:17">
      <c r="A364" s="52" t="s">
        <v>998</v>
      </c>
      <c r="B364" s="52" t="s">
        <v>1038</v>
      </c>
      <c r="C364" s="52" t="s">
        <v>1039</v>
      </c>
      <c r="D364" s="52">
        <v>850</v>
      </c>
      <c r="E364" s="52">
        <v>0.55300000000000005</v>
      </c>
      <c r="F364" s="52"/>
      <c r="G364" s="52"/>
      <c r="H364" s="52" t="s">
        <v>426</v>
      </c>
      <c r="I364" s="53" t="s">
        <v>267</v>
      </c>
      <c r="J364" s="52" t="s">
        <v>1001</v>
      </c>
      <c r="K364" s="52">
        <v>2</v>
      </c>
      <c r="L364" s="53" t="s">
        <v>267</v>
      </c>
      <c r="M364" s="52">
        <v>2</v>
      </c>
      <c r="N364" s="52">
        <v>72</v>
      </c>
      <c r="O364" s="52">
        <v>19</v>
      </c>
      <c r="P364" s="52">
        <v>448</v>
      </c>
      <c r="Q364" s="52" t="s">
        <v>412</v>
      </c>
    </row>
    <row r="365" spans="1:17">
      <c r="A365" s="52" t="s">
        <v>998</v>
      </c>
      <c r="B365" s="52" t="s">
        <v>1040</v>
      </c>
      <c r="C365" s="52" t="s">
        <v>1041</v>
      </c>
      <c r="D365" s="52">
        <v>1120</v>
      </c>
      <c r="E365" s="52">
        <v>0.56000000000000005</v>
      </c>
      <c r="F365" s="52"/>
      <c r="G365" s="52"/>
      <c r="H365" s="52" t="s">
        <v>426</v>
      </c>
      <c r="I365" s="53" t="s">
        <v>267</v>
      </c>
      <c r="J365" s="52" t="s">
        <v>1001</v>
      </c>
      <c r="K365" s="52">
        <v>2</v>
      </c>
      <c r="L365" s="53" t="s">
        <v>267</v>
      </c>
      <c r="M365" s="52">
        <v>2</v>
      </c>
      <c r="N365" s="52">
        <v>84</v>
      </c>
      <c r="O365" s="52">
        <v>19</v>
      </c>
      <c r="P365" s="52">
        <v>607</v>
      </c>
      <c r="Q365" s="52" t="s">
        <v>412</v>
      </c>
    </row>
    <row r="366" spans="1:17">
      <c r="A366" s="52" t="s">
        <v>998</v>
      </c>
      <c r="B366" s="52" t="s">
        <v>1042</v>
      </c>
      <c r="C366" s="52" t="s">
        <v>1043</v>
      </c>
      <c r="D366" s="52">
        <v>1120</v>
      </c>
      <c r="E366" s="52"/>
      <c r="F366" s="52"/>
      <c r="G366" s="52"/>
      <c r="H366" s="52" t="s">
        <v>426</v>
      </c>
      <c r="I366" s="53" t="s">
        <v>267</v>
      </c>
      <c r="J366" s="52" t="s">
        <v>1001</v>
      </c>
      <c r="K366" s="52">
        <v>2</v>
      </c>
      <c r="L366" s="53" t="s">
        <v>267</v>
      </c>
      <c r="M366" s="52">
        <v>2</v>
      </c>
      <c r="N366" s="52">
        <v>84</v>
      </c>
      <c r="O366" s="52">
        <v>19</v>
      </c>
      <c r="P366" s="52">
        <v>607</v>
      </c>
      <c r="Q366" s="52"/>
    </row>
    <row r="367" spans="1:17">
      <c r="A367" s="52" t="s">
        <v>998</v>
      </c>
      <c r="B367" s="52" t="s">
        <v>1044</v>
      </c>
      <c r="C367" s="52" t="s">
        <v>1045</v>
      </c>
      <c r="D367" s="52">
        <v>1050</v>
      </c>
      <c r="E367" s="52">
        <v>0.54800000000000004</v>
      </c>
      <c r="F367" s="52"/>
      <c r="G367" s="52"/>
      <c r="H367" s="52" t="s">
        <v>426</v>
      </c>
      <c r="I367" s="53" t="s">
        <v>267</v>
      </c>
      <c r="J367" s="52" t="s">
        <v>1001</v>
      </c>
      <c r="K367" s="52">
        <v>2</v>
      </c>
      <c r="L367" s="53" t="s">
        <v>267</v>
      </c>
      <c r="M367" s="52">
        <v>2</v>
      </c>
      <c r="N367" s="52">
        <v>72</v>
      </c>
      <c r="O367" s="52">
        <v>19</v>
      </c>
      <c r="P367" s="52">
        <v>475</v>
      </c>
      <c r="Q367" s="52" t="s">
        <v>412</v>
      </c>
    </row>
    <row r="368" spans="1:17">
      <c r="A368" s="52" t="s">
        <v>998</v>
      </c>
      <c r="B368" s="52" t="s">
        <v>1046</v>
      </c>
      <c r="C368" s="52" t="s">
        <v>1047</v>
      </c>
      <c r="D368" s="52">
        <v>850</v>
      </c>
      <c r="E368" s="52">
        <v>0.59099999999999997</v>
      </c>
      <c r="F368" s="52"/>
      <c r="G368" s="52"/>
      <c r="H368" s="52" t="s">
        <v>426</v>
      </c>
      <c r="I368" s="53" t="s">
        <v>267</v>
      </c>
      <c r="J368" s="52" t="s">
        <v>1001</v>
      </c>
      <c r="K368" s="52">
        <v>2</v>
      </c>
      <c r="L368" s="53" t="s">
        <v>267</v>
      </c>
      <c r="M368" s="52">
        <v>2</v>
      </c>
      <c r="N368" s="52">
        <v>67</v>
      </c>
      <c r="O368" s="52">
        <v>19</v>
      </c>
      <c r="P368" s="52">
        <v>429</v>
      </c>
      <c r="Q368" s="52"/>
    </row>
    <row r="369" spans="1:16">
      <c r="A369" s="52" t="s">
        <v>998</v>
      </c>
      <c r="B369" s="52" t="s">
        <v>1048</v>
      </c>
      <c r="C369" s="52" t="s">
        <v>1049</v>
      </c>
      <c r="D369" s="52">
        <v>950</v>
      </c>
      <c r="E369" s="52">
        <v>0.56699999999999995</v>
      </c>
      <c r="F369" s="52"/>
      <c r="G369" s="52"/>
      <c r="H369" s="52" t="s">
        <v>426</v>
      </c>
      <c r="I369" s="53" t="s">
        <v>267</v>
      </c>
      <c r="J369" s="52" t="s">
        <v>1001</v>
      </c>
      <c r="K369" s="52">
        <v>2</v>
      </c>
      <c r="L369" s="53" t="s">
        <v>267</v>
      </c>
      <c r="M369" s="52">
        <v>2</v>
      </c>
      <c r="N369" s="52">
        <v>70</v>
      </c>
      <c r="O369" s="52">
        <v>19</v>
      </c>
      <c r="P369" s="52">
        <v>454</v>
      </c>
    </row>
    <row r="370" spans="1:16">
      <c r="A370" s="52" t="s">
        <v>998</v>
      </c>
      <c r="B370" s="52" t="s">
        <v>1050</v>
      </c>
      <c r="C370" s="52" t="s">
        <v>1051</v>
      </c>
      <c r="D370" s="52">
        <v>700</v>
      </c>
      <c r="E370" s="52">
        <v>0.70299999999999996</v>
      </c>
      <c r="F370" s="52"/>
      <c r="G370" s="52"/>
      <c r="H370" s="52" t="s">
        <v>426</v>
      </c>
      <c r="I370" s="53" t="s">
        <v>267</v>
      </c>
      <c r="J370" s="52" t="s">
        <v>1001</v>
      </c>
      <c r="K370" s="52">
        <v>2</v>
      </c>
      <c r="L370" s="53" t="s">
        <v>267</v>
      </c>
      <c r="M370" s="52">
        <v>2</v>
      </c>
      <c r="N370" s="52"/>
      <c r="O370" s="52">
        <v>19</v>
      </c>
      <c r="P370" s="52">
        <v>456</v>
      </c>
    </row>
    <row r="371" spans="1:16">
      <c r="A371" s="52" t="s">
        <v>998</v>
      </c>
      <c r="B371" s="52" t="s">
        <v>1052</v>
      </c>
      <c r="C371" s="52" t="s">
        <v>1053</v>
      </c>
      <c r="D371" s="52">
        <v>1300</v>
      </c>
      <c r="E371" s="52">
        <v>0.50900000000000001</v>
      </c>
      <c r="F371" s="52"/>
      <c r="G371" s="52"/>
      <c r="H371" s="52" t="s">
        <v>426</v>
      </c>
      <c r="I371" s="53" t="s">
        <v>267</v>
      </c>
      <c r="J371" s="52" t="s">
        <v>443</v>
      </c>
      <c r="K371" s="52">
        <v>2</v>
      </c>
      <c r="L371" s="53" t="s">
        <v>267</v>
      </c>
      <c r="M371" s="52">
        <v>2</v>
      </c>
      <c r="N371" s="52">
        <v>75</v>
      </c>
      <c r="O371" s="52">
        <v>19</v>
      </c>
      <c r="P371" s="52">
        <v>486</v>
      </c>
    </row>
    <row r="372" spans="1:16">
      <c r="A372" s="52" t="s">
        <v>998</v>
      </c>
      <c r="B372" s="52" t="s">
        <v>1054</v>
      </c>
      <c r="C372" s="52" t="s">
        <v>1055</v>
      </c>
      <c r="D372" s="52">
        <v>1424</v>
      </c>
      <c r="E372" s="52">
        <v>0.50900000000000001</v>
      </c>
      <c r="F372" s="52"/>
      <c r="G372" s="52"/>
      <c r="H372" s="52" t="s">
        <v>426</v>
      </c>
      <c r="I372" s="53" t="s">
        <v>267</v>
      </c>
      <c r="J372" s="52" t="s">
        <v>443</v>
      </c>
      <c r="K372" s="52">
        <v>2</v>
      </c>
      <c r="L372" s="53" t="s">
        <v>267</v>
      </c>
      <c r="M372" s="52">
        <v>2</v>
      </c>
      <c r="N372" s="52">
        <v>75</v>
      </c>
      <c r="O372" s="52">
        <v>19</v>
      </c>
      <c r="P372" s="52">
        <v>486</v>
      </c>
    </row>
    <row r="373" spans="1:16">
      <c r="A373" s="52" t="s">
        <v>998</v>
      </c>
      <c r="B373" s="52" t="s">
        <v>1056</v>
      </c>
      <c r="C373" s="52" t="s">
        <v>1057</v>
      </c>
      <c r="D373" s="52">
        <v>1100</v>
      </c>
      <c r="E373" s="52">
        <v>0.53600000000000003</v>
      </c>
      <c r="F373" s="52">
        <v>9.5</v>
      </c>
      <c r="G373" s="52">
        <v>10</v>
      </c>
      <c r="H373" s="52" t="s">
        <v>426</v>
      </c>
      <c r="I373" s="53" t="s">
        <v>267</v>
      </c>
      <c r="J373" s="52" t="s">
        <v>443</v>
      </c>
      <c r="K373" s="52">
        <v>2</v>
      </c>
      <c r="L373" s="53" t="s">
        <v>267</v>
      </c>
      <c r="M373" s="52">
        <v>2</v>
      </c>
      <c r="N373" s="52">
        <v>74</v>
      </c>
      <c r="O373" s="52">
        <v>19</v>
      </c>
      <c r="P373" s="52">
        <v>481</v>
      </c>
    </row>
    <row r="374" spans="1:16">
      <c r="A374" s="52" t="s">
        <v>998</v>
      </c>
      <c r="B374" s="52" t="s">
        <v>1058</v>
      </c>
      <c r="C374" s="52" t="s">
        <v>1055</v>
      </c>
      <c r="D374" s="52">
        <v>1376</v>
      </c>
      <c r="E374" s="52">
        <v>0.51200000000000001</v>
      </c>
      <c r="F374" s="52"/>
      <c r="G374" s="52"/>
      <c r="H374" s="52" t="s">
        <v>426</v>
      </c>
      <c r="I374" s="53" t="s">
        <v>267</v>
      </c>
      <c r="J374" s="52" t="s">
        <v>443</v>
      </c>
      <c r="K374" s="52">
        <v>2</v>
      </c>
      <c r="L374" s="53" t="s">
        <v>267</v>
      </c>
      <c r="M374" s="52">
        <v>2</v>
      </c>
      <c r="N374" s="52">
        <v>75</v>
      </c>
      <c r="O374" s="52">
        <v>19</v>
      </c>
      <c r="P374" s="52">
        <v>481</v>
      </c>
    </row>
    <row r="375" spans="1:16">
      <c r="A375" s="52" t="s">
        <v>998</v>
      </c>
      <c r="B375" s="52" t="s">
        <v>1059</v>
      </c>
      <c r="C375" s="52" t="s">
        <v>1060</v>
      </c>
      <c r="D375" s="52">
        <v>850</v>
      </c>
      <c r="E375" s="52">
        <v>0.62</v>
      </c>
      <c r="F375" s="52"/>
      <c r="G375" s="52"/>
      <c r="H375" s="52" t="s">
        <v>426</v>
      </c>
      <c r="I375" s="53" t="s">
        <v>267</v>
      </c>
      <c r="J375" s="52" t="s">
        <v>443</v>
      </c>
      <c r="K375" s="52">
        <v>2</v>
      </c>
      <c r="L375" s="53" t="s">
        <v>267</v>
      </c>
      <c r="M375" s="52">
        <v>2</v>
      </c>
      <c r="N375" s="52">
        <v>70</v>
      </c>
      <c r="O375" s="52">
        <v>19</v>
      </c>
      <c r="P375" s="52">
        <v>470</v>
      </c>
    </row>
    <row r="376" spans="1:16">
      <c r="A376" s="52" t="s">
        <v>998</v>
      </c>
      <c r="B376" s="52" t="s">
        <v>1061</v>
      </c>
      <c r="C376" s="52" t="s">
        <v>1062</v>
      </c>
      <c r="D376" s="52">
        <v>1100</v>
      </c>
      <c r="E376" s="52">
        <v>0.54700000000000004</v>
      </c>
      <c r="F376" s="52"/>
      <c r="G376" s="52"/>
      <c r="H376" s="52" t="s">
        <v>426</v>
      </c>
      <c r="I376" s="53" t="s">
        <v>267</v>
      </c>
      <c r="J376" s="52" t="s">
        <v>443</v>
      </c>
      <c r="K376" s="52">
        <v>2</v>
      </c>
      <c r="L376" s="53" t="s">
        <v>267</v>
      </c>
      <c r="M376" s="52">
        <v>2</v>
      </c>
      <c r="N376" s="52">
        <v>76</v>
      </c>
      <c r="O376" s="52">
        <v>19</v>
      </c>
      <c r="P376" s="52">
        <v>506</v>
      </c>
    </row>
    <row r="377" spans="1:16">
      <c r="A377" s="52" t="s">
        <v>998</v>
      </c>
      <c r="B377" s="52" t="s">
        <v>1063</v>
      </c>
      <c r="C377" s="52" t="s">
        <v>1064</v>
      </c>
      <c r="D377" s="52">
        <v>1200</v>
      </c>
      <c r="E377" s="52">
        <v>0.54900000000000004</v>
      </c>
      <c r="F377" s="52"/>
      <c r="G377" s="52"/>
      <c r="H377" s="52" t="s">
        <v>426</v>
      </c>
      <c r="I377" s="53" t="s">
        <v>267</v>
      </c>
      <c r="J377" s="52" t="s">
        <v>443</v>
      </c>
      <c r="K377" s="52">
        <v>2</v>
      </c>
      <c r="L377" s="53" t="s">
        <v>267</v>
      </c>
      <c r="M377" s="52">
        <v>2</v>
      </c>
      <c r="N377" s="52"/>
      <c r="O377" s="52">
        <v>19</v>
      </c>
      <c r="P377" s="52">
        <v>506</v>
      </c>
    </row>
    <row r="378" spans="1:16">
      <c r="A378" s="52" t="s">
        <v>998</v>
      </c>
      <c r="B378" s="52" t="s">
        <v>1065</v>
      </c>
      <c r="C378" s="52" t="s">
        <v>1066</v>
      </c>
      <c r="D378" s="52">
        <v>1424</v>
      </c>
      <c r="E378" s="52">
        <v>0.52</v>
      </c>
      <c r="F378" s="52"/>
      <c r="G378" s="52"/>
      <c r="H378" s="52" t="s">
        <v>426</v>
      </c>
      <c r="I378" s="53" t="s">
        <v>267</v>
      </c>
      <c r="J378" s="52" t="s">
        <v>443</v>
      </c>
      <c r="K378" s="52">
        <v>2</v>
      </c>
      <c r="L378" s="53" t="s">
        <v>267</v>
      </c>
      <c r="M378" s="52">
        <v>2</v>
      </c>
      <c r="N378" s="52"/>
      <c r="O378" s="52">
        <v>19</v>
      </c>
      <c r="P378" s="52">
        <v>532</v>
      </c>
    </row>
    <row r="379" spans="1:16">
      <c r="A379" s="52" t="s">
        <v>998</v>
      </c>
      <c r="B379" s="52" t="s">
        <v>1067</v>
      </c>
      <c r="C379" s="52" t="s">
        <v>1068</v>
      </c>
      <c r="D379" s="52">
        <v>1200</v>
      </c>
      <c r="E379" s="52">
        <v>0.55200000000000005</v>
      </c>
      <c r="F379" s="52"/>
      <c r="G379" s="52"/>
      <c r="H379" s="52" t="s">
        <v>426</v>
      </c>
      <c r="I379" s="53" t="s">
        <v>267</v>
      </c>
      <c r="J379" s="52" t="s">
        <v>443</v>
      </c>
      <c r="K379" s="52">
        <v>2</v>
      </c>
      <c r="L379" s="53" t="s">
        <v>267</v>
      </c>
      <c r="M379" s="52">
        <v>2</v>
      </c>
      <c r="N379" s="52"/>
      <c r="O379" s="52">
        <v>19</v>
      </c>
      <c r="P379" s="52">
        <v>515</v>
      </c>
    </row>
    <row r="380" spans="1:16">
      <c r="A380" s="52" t="s">
        <v>998</v>
      </c>
      <c r="B380" s="52" t="s">
        <v>1069</v>
      </c>
      <c r="C380" s="52" t="s">
        <v>1070</v>
      </c>
      <c r="D380" s="52">
        <v>1220</v>
      </c>
      <c r="E380" s="52">
        <v>0.53</v>
      </c>
      <c r="F380" s="52"/>
      <c r="G380" s="52"/>
      <c r="H380" s="52" t="s">
        <v>426</v>
      </c>
      <c r="I380" s="53" t="s">
        <v>267</v>
      </c>
      <c r="J380" s="52" t="s">
        <v>443</v>
      </c>
      <c r="K380" s="52">
        <v>2</v>
      </c>
      <c r="L380" s="53" t="s">
        <v>267</v>
      </c>
      <c r="M380" s="52">
        <v>2</v>
      </c>
      <c r="N380" s="52"/>
      <c r="O380" s="52">
        <v>19</v>
      </c>
      <c r="P380" s="52">
        <v>515</v>
      </c>
    </row>
    <row r="381" spans="1:16">
      <c r="A381" s="52" t="s">
        <v>998</v>
      </c>
      <c r="B381" s="52" t="s">
        <v>1071</v>
      </c>
      <c r="C381" s="52" t="s">
        <v>1072</v>
      </c>
      <c r="D381" s="52">
        <v>1424</v>
      </c>
      <c r="E381" s="52">
        <v>0.52</v>
      </c>
      <c r="F381" s="52"/>
      <c r="G381" s="52"/>
      <c r="H381" s="52" t="s">
        <v>426</v>
      </c>
      <c r="I381" s="53" t="s">
        <v>267</v>
      </c>
      <c r="J381" s="52" t="s">
        <v>443</v>
      </c>
      <c r="K381" s="52">
        <v>2</v>
      </c>
      <c r="L381" s="53" t="s">
        <v>267</v>
      </c>
      <c r="M381" s="52">
        <v>2</v>
      </c>
      <c r="N381" s="52">
        <v>76</v>
      </c>
      <c r="O381" s="52">
        <v>19</v>
      </c>
      <c r="P381" s="52">
        <v>515</v>
      </c>
    </row>
    <row r="382" spans="1:16">
      <c r="A382" s="52" t="s">
        <v>998</v>
      </c>
      <c r="B382" s="52" t="s">
        <v>1073</v>
      </c>
      <c r="C382" s="52" t="s">
        <v>1074</v>
      </c>
      <c r="D382" s="52">
        <v>400</v>
      </c>
      <c r="E382" s="52"/>
      <c r="F382" s="52"/>
      <c r="G382" s="52"/>
      <c r="H382" s="52" t="s">
        <v>426</v>
      </c>
      <c r="I382" s="53" t="s">
        <v>267</v>
      </c>
      <c r="J382" s="52" t="s">
        <v>1001</v>
      </c>
      <c r="K382" s="52">
        <v>2</v>
      </c>
      <c r="L382" s="53" t="s">
        <v>267</v>
      </c>
      <c r="M382" s="52">
        <v>1</v>
      </c>
      <c r="N382" s="52">
        <v>62</v>
      </c>
      <c r="O382" s="52">
        <v>19</v>
      </c>
      <c r="P382" s="52">
        <v>334</v>
      </c>
    </row>
    <row r="383" spans="1:16">
      <c r="A383" s="52" t="s">
        <v>998</v>
      </c>
      <c r="B383" s="52" t="s">
        <v>1075</v>
      </c>
      <c r="C383" s="52" t="s">
        <v>1076</v>
      </c>
      <c r="D383" s="52">
        <v>500</v>
      </c>
      <c r="E383" s="52">
        <v>0.63700000000000001</v>
      </c>
      <c r="F383" s="52"/>
      <c r="G383" s="52"/>
      <c r="H383" s="52" t="s">
        <v>426</v>
      </c>
      <c r="I383" s="53" t="s">
        <v>267</v>
      </c>
      <c r="J383" s="52" t="s">
        <v>1001</v>
      </c>
      <c r="K383" s="52">
        <v>2</v>
      </c>
      <c r="L383" s="53" t="s">
        <v>267</v>
      </c>
      <c r="M383" s="52">
        <v>1</v>
      </c>
      <c r="N383" s="52">
        <v>62</v>
      </c>
      <c r="O383" s="52">
        <v>19</v>
      </c>
      <c r="P383" s="52">
        <v>334</v>
      </c>
    </row>
    <row r="384" spans="1:16">
      <c r="A384" s="52" t="s">
        <v>998</v>
      </c>
      <c r="B384" s="52" t="s">
        <v>1077</v>
      </c>
      <c r="C384" s="52" t="s">
        <v>1078</v>
      </c>
      <c r="D384" s="52">
        <v>600</v>
      </c>
      <c r="E384" s="52">
        <v>0.64</v>
      </c>
      <c r="F384" s="52"/>
      <c r="G384" s="52"/>
      <c r="H384" s="52" t="s">
        <v>426</v>
      </c>
      <c r="I384" s="53" t="s">
        <v>267</v>
      </c>
      <c r="J384" s="52" t="s">
        <v>1001</v>
      </c>
      <c r="K384" s="52">
        <v>2</v>
      </c>
      <c r="L384" s="53" t="s">
        <v>267</v>
      </c>
      <c r="M384" s="52">
        <v>1</v>
      </c>
      <c r="N384" s="52">
        <v>62</v>
      </c>
      <c r="O384" s="52">
        <v>19</v>
      </c>
      <c r="P384" s="52">
        <v>350</v>
      </c>
    </row>
    <row r="385" spans="1:17">
      <c r="A385" s="52" t="s">
        <v>998</v>
      </c>
      <c r="B385" s="52" t="s">
        <v>1079</v>
      </c>
      <c r="C385" s="52" t="s">
        <v>1080</v>
      </c>
      <c r="D385" s="52">
        <v>675</v>
      </c>
      <c r="E385" s="52"/>
      <c r="F385" s="52"/>
      <c r="G385" s="52"/>
      <c r="H385" s="52" t="s">
        <v>426</v>
      </c>
      <c r="I385" s="53" t="s">
        <v>267</v>
      </c>
      <c r="J385" s="52" t="s">
        <v>1001</v>
      </c>
      <c r="K385" s="52">
        <v>2</v>
      </c>
      <c r="L385" s="53" t="s">
        <v>267</v>
      </c>
      <c r="M385" s="52">
        <v>1</v>
      </c>
      <c r="N385" s="52">
        <v>62</v>
      </c>
      <c r="O385" s="52">
        <v>19</v>
      </c>
      <c r="P385" s="52">
        <v>350</v>
      </c>
      <c r="Q385" s="52"/>
    </row>
    <row r="386" spans="1:17">
      <c r="A386" s="52" t="s">
        <v>998</v>
      </c>
      <c r="B386" s="52" t="s">
        <v>1081</v>
      </c>
      <c r="C386" s="52" t="s">
        <v>1082</v>
      </c>
      <c r="D386" s="52">
        <v>750</v>
      </c>
      <c r="E386" s="52">
        <v>0.58499999999999996</v>
      </c>
      <c r="F386" s="52"/>
      <c r="G386" s="52"/>
      <c r="H386" s="52" t="s">
        <v>426</v>
      </c>
      <c r="I386" s="53" t="s">
        <v>267</v>
      </c>
      <c r="J386" s="52" t="s">
        <v>1001</v>
      </c>
      <c r="K386" s="52">
        <v>2</v>
      </c>
      <c r="L386" s="53" t="s">
        <v>267</v>
      </c>
      <c r="M386" s="52">
        <v>1</v>
      </c>
      <c r="N386" s="52">
        <v>62</v>
      </c>
      <c r="O386" s="52">
        <v>19</v>
      </c>
      <c r="P386" s="52">
        <v>344</v>
      </c>
      <c r="Q386" s="52"/>
    </row>
    <row r="387" spans="1:17">
      <c r="A387" s="52" t="s">
        <v>998</v>
      </c>
      <c r="B387" s="52" t="s">
        <v>1083</v>
      </c>
      <c r="C387" s="52" t="s">
        <v>1084</v>
      </c>
      <c r="D387" s="52">
        <v>750</v>
      </c>
      <c r="E387" s="52">
        <v>0.58499999999999996</v>
      </c>
      <c r="F387" s="52"/>
      <c r="G387" s="52"/>
      <c r="H387" s="52" t="s">
        <v>426</v>
      </c>
      <c r="I387" s="53" t="s">
        <v>267</v>
      </c>
      <c r="J387" s="52" t="s">
        <v>1001</v>
      </c>
      <c r="K387" s="52">
        <v>2</v>
      </c>
      <c r="L387" s="53" t="s">
        <v>267</v>
      </c>
      <c r="M387" s="52">
        <v>1</v>
      </c>
      <c r="N387" s="52">
        <v>62</v>
      </c>
      <c r="O387" s="52">
        <v>19</v>
      </c>
      <c r="P387" s="52">
        <v>344</v>
      </c>
      <c r="Q387" s="52"/>
    </row>
    <row r="388" spans="1:17">
      <c r="A388" s="52" t="s">
        <v>998</v>
      </c>
      <c r="B388" s="52" t="s">
        <v>1085</v>
      </c>
      <c r="C388" s="52" t="s">
        <v>1086</v>
      </c>
      <c r="D388" s="52">
        <v>981</v>
      </c>
      <c r="E388" s="52">
        <v>0.59399999999999997</v>
      </c>
      <c r="F388" s="52"/>
      <c r="G388" s="52"/>
      <c r="H388" s="52" t="s">
        <v>426</v>
      </c>
      <c r="I388" s="53" t="s">
        <v>267</v>
      </c>
      <c r="J388" s="52" t="s">
        <v>443</v>
      </c>
      <c r="K388" s="52">
        <v>2</v>
      </c>
      <c r="L388" s="53" t="s">
        <v>267</v>
      </c>
      <c r="M388" s="52">
        <v>2</v>
      </c>
      <c r="N388" s="52">
        <v>59.2</v>
      </c>
      <c r="O388" s="52">
        <v>19.5</v>
      </c>
      <c r="P388" s="52">
        <v>372</v>
      </c>
      <c r="Q388" s="52"/>
    </row>
    <row r="389" spans="1:17">
      <c r="A389" s="52" t="s">
        <v>998</v>
      </c>
      <c r="B389" s="52" t="s">
        <v>1087</v>
      </c>
      <c r="C389" s="52"/>
      <c r="D389" s="52"/>
      <c r="E389" s="52">
        <v>0.58099999999999996</v>
      </c>
      <c r="F389" s="52"/>
      <c r="G389" s="52"/>
      <c r="H389" s="52" t="s">
        <v>426</v>
      </c>
      <c r="I389" s="53" t="s">
        <v>267</v>
      </c>
      <c r="J389" s="52" t="s">
        <v>443</v>
      </c>
      <c r="K389" s="52">
        <v>2</v>
      </c>
      <c r="L389" s="53" t="s">
        <v>267</v>
      </c>
      <c r="M389" s="52">
        <v>2</v>
      </c>
      <c r="N389" s="52">
        <v>59.2</v>
      </c>
      <c r="O389" s="52">
        <v>19.5</v>
      </c>
      <c r="P389" s="52">
        <v>378</v>
      </c>
      <c r="Q389" s="52"/>
    </row>
    <row r="390" spans="1:17">
      <c r="A390" s="52" t="s">
        <v>998</v>
      </c>
      <c r="B390" s="52" t="s">
        <v>1088</v>
      </c>
      <c r="C390" s="52"/>
      <c r="D390" s="52"/>
      <c r="E390" s="52">
        <v>0.58099999999999996</v>
      </c>
      <c r="F390" s="52"/>
      <c r="G390" s="52"/>
      <c r="H390" s="52" t="s">
        <v>426</v>
      </c>
      <c r="I390" s="53" t="s">
        <v>267</v>
      </c>
      <c r="J390" s="52" t="s">
        <v>443</v>
      </c>
      <c r="K390" s="52">
        <v>2</v>
      </c>
      <c r="L390" s="53" t="s">
        <v>267</v>
      </c>
      <c r="M390" s="52">
        <v>2</v>
      </c>
      <c r="N390" s="52">
        <v>59.2</v>
      </c>
      <c r="O390" s="52">
        <v>19.5</v>
      </c>
      <c r="P390" s="52">
        <v>386</v>
      </c>
      <c r="Q390" s="52"/>
    </row>
    <row r="391" spans="1:17">
      <c r="A391" s="52" t="s">
        <v>998</v>
      </c>
      <c r="B391" s="52" t="s">
        <v>1089</v>
      </c>
      <c r="C391" s="52"/>
      <c r="D391" s="52"/>
      <c r="E391" s="52"/>
      <c r="F391" s="52"/>
      <c r="G391" s="52"/>
      <c r="H391" s="52" t="s">
        <v>426</v>
      </c>
      <c r="I391" s="53" t="s">
        <v>267</v>
      </c>
      <c r="J391" s="52" t="s">
        <v>443</v>
      </c>
      <c r="K391" s="52">
        <v>2</v>
      </c>
      <c r="L391" s="53" t="s">
        <v>267</v>
      </c>
      <c r="M391" s="52">
        <v>2</v>
      </c>
      <c r="N391" s="52">
        <v>59.2</v>
      </c>
      <c r="O391" s="52">
        <v>19.5</v>
      </c>
      <c r="P391" s="52"/>
      <c r="Q391" s="52"/>
    </row>
    <row r="392" spans="1:17">
      <c r="A392" s="52" t="s">
        <v>998</v>
      </c>
      <c r="B392" s="52" t="s">
        <v>1090</v>
      </c>
      <c r="C392" s="52" t="s">
        <v>1091</v>
      </c>
      <c r="D392" s="52">
        <v>1290</v>
      </c>
      <c r="E392" s="52"/>
      <c r="F392" s="52"/>
      <c r="G392" s="52"/>
      <c r="H392" s="52" t="s">
        <v>426</v>
      </c>
      <c r="I392" s="53" t="s">
        <v>267</v>
      </c>
      <c r="J392" s="52" t="s">
        <v>443</v>
      </c>
      <c r="K392" s="52">
        <v>2</v>
      </c>
      <c r="L392" s="53" t="s">
        <v>267</v>
      </c>
      <c r="M392" s="52">
        <v>2</v>
      </c>
      <c r="N392" s="52">
        <v>67</v>
      </c>
      <c r="O392" s="52">
        <v>44</v>
      </c>
      <c r="P392" s="52">
        <v>648</v>
      </c>
      <c r="Q392" s="52"/>
    </row>
    <row r="393" spans="1:17">
      <c r="A393" s="52" t="s">
        <v>998</v>
      </c>
      <c r="B393" s="52" t="s">
        <v>1092</v>
      </c>
      <c r="C393" s="52" t="s">
        <v>1093</v>
      </c>
      <c r="D393" s="52">
        <v>1290</v>
      </c>
      <c r="E393" s="52">
        <v>0.59599999999999997</v>
      </c>
      <c r="F393" s="52"/>
      <c r="G393" s="52"/>
      <c r="H393" s="52" t="s">
        <v>426</v>
      </c>
      <c r="I393" s="53" t="s">
        <v>267</v>
      </c>
      <c r="J393" s="52" t="s">
        <v>443</v>
      </c>
      <c r="K393" s="52">
        <v>2</v>
      </c>
      <c r="L393" s="53" t="s">
        <v>267</v>
      </c>
      <c r="M393" s="52">
        <v>2</v>
      </c>
      <c r="N393" s="52">
        <v>67</v>
      </c>
      <c r="O393" s="52">
        <v>44</v>
      </c>
      <c r="P393" s="52">
        <v>660</v>
      </c>
      <c r="Q393" s="52"/>
    </row>
    <row r="394" spans="1:17">
      <c r="A394" s="52" t="s">
        <v>998</v>
      </c>
      <c r="B394" s="52" t="s">
        <v>1094</v>
      </c>
      <c r="C394" s="52" t="s">
        <v>1095</v>
      </c>
      <c r="D394" s="52">
        <v>1800</v>
      </c>
      <c r="E394" s="52">
        <v>0.59599999999999997</v>
      </c>
      <c r="F394" s="52"/>
      <c r="G394" s="52"/>
      <c r="H394" s="52" t="s">
        <v>426</v>
      </c>
      <c r="I394" s="53" t="s">
        <v>267</v>
      </c>
      <c r="J394" s="52" t="s">
        <v>443</v>
      </c>
      <c r="K394" s="52">
        <v>2</v>
      </c>
      <c r="L394" s="53" t="s">
        <v>267</v>
      </c>
      <c r="M394" s="52">
        <v>2</v>
      </c>
      <c r="N394" s="52">
        <v>67</v>
      </c>
      <c r="O394" s="52">
        <v>44</v>
      </c>
      <c r="P394" s="52">
        <v>660</v>
      </c>
      <c r="Q394" s="52"/>
    </row>
    <row r="395" spans="1:17">
      <c r="A395" s="52" t="s">
        <v>998</v>
      </c>
      <c r="B395" s="52" t="s">
        <v>1096</v>
      </c>
      <c r="C395" s="52" t="s">
        <v>1097</v>
      </c>
      <c r="D395" s="52">
        <v>1800</v>
      </c>
      <c r="E395" s="52"/>
      <c r="F395" s="52"/>
      <c r="G395" s="52"/>
      <c r="H395" s="52" t="s">
        <v>426</v>
      </c>
      <c r="I395" s="53" t="s">
        <v>267</v>
      </c>
      <c r="J395" s="52" t="s">
        <v>443</v>
      </c>
      <c r="K395" s="52">
        <v>2</v>
      </c>
      <c r="L395" s="53" t="s">
        <v>267</v>
      </c>
      <c r="M395" s="52">
        <v>2</v>
      </c>
      <c r="N395" s="52">
        <v>67</v>
      </c>
      <c r="O395" s="52">
        <v>44</v>
      </c>
      <c r="P395" s="52">
        <v>660</v>
      </c>
      <c r="Q395" s="52"/>
    </row>
    <row r="396" spans="1:17">
      <c r="A396" s="52" t="s">
        <v>998</v>
      </c>
      <c r="B396" s="52" t="s">
        <v>1098</v>
      </c>
      <c r="C396" s="52" t="s">
        <v>1099</v>
      </c>
      <c r="D396" s="52">
        <v>1800</v>
      </c>
      <c r="E396" s="52">
        <v>0.60099999999999998</v>
      </c>
      <c r="F396" s="52"/>
      <c r="G396" s="52"/>
      <c r="H396" s="52" t="s">
        <v>426</v>
      </c>
      <c r="I396" s="53" t="s">
        <v>267</v>
      </c>
      <c r="J396" s="52" t="s">
        <v>443</v>
      </c>
      <c r="K396" s="52">
        <v>2</v>
      </c>
      <c r="L396" s="53" t="s">
        <v>267</v>
      </c>
      <c r="M396" s="52">
        <v>2</v>
      </c>
      <c r="N396" s="52">
        <v>67</v>
      </c>
      <c r="O396" s="52">
        <v>44</v>
      </c>
      <c r="P396" s="52">
        <v>690</v>
      </c>
      <c r="Q396" s="52" t="s">
        <v>412</v>
      </c>
    </row>
    <row r="397" spans="1:17">
      <c r="A397" s="52" t="s">
        <v>998</v>
      </c>
      <c r="B397" s="52" t="s">
        <v>1100</v>
      </c>
      <c r="C397" s="52"/>
      <c r="D397" s="52"/>
      <c r="E397" s="52"/>
      <c r="F397" s="52"/>
      <c r="G397" s="52"/>
      <c r="H397" s="52" t="s">
        <v>426</v>
      </c>
      <c r="I397" s="53" t="s">
        <v>267</v>
      </c>
      <c r="J397" s="52" t="s">
        <v>443</v>
      </c>
      <c r="K397" s="52">
        <v>2</v>
      </c>
      <c r="L397" s="53" t="s">
        <v>267</v>
      </c>
      <c r="M397" s="52">
        <v>2</v>
      </c>
      <c r="N397" s="52">
        <v>67</v>
      </c>
      <c r="O397" s="52">
        <v>44</v>
      </c>
      <c r="P397" s="52">
        <v>690</v>
      </c>
      <c r="Q397" s="52"/>
    </row>
    <row r="398" spans="1:17">
      <c r="A398" s="52" t="s">
        <v>998</v>
      </c>
      <c r="B398" s="52" t="s">
        <v>1101</v>
      </c>
      <c r="C398" s="52" t="s">
        <v>1102</v>
      </c>
      <c r="D398" s="52">
        <v>1875</v>
      </c>
      <c r="E398" s="52">
        <v>0.60199999999999998</v>
      </c>
      <c r="F398" s="52"/>
      <c r="G398" s="52"/>
      <c r="H398" s="52" t="s">
        <v>426</v>
      </c>
      <c r="I398" s="53" t="s">
        <v>267</v>
      </c>
      <c r="J398" s="52" t="s">
        <v>443</v>
      </c>
      <c r="K398" s="52">
        <v>2</v>
      </c>
      <c r="L398" s="53" t="s">
        <v>267</v>
      </c>
      <c r="M398" s="52">
        <v>2</v>
      </c>
      <c r="N398" s="52">
        <v>67</v>
      </c>
      <c r="O398" s="52">
        <v>44</v>
      </c>
      <c r="P398" s="52">
        <v>660</v>
      </c>
      <c r="Q398" s="52" t="s">
        <v>412</v>
      </c>
    </row>
    <row r="399" spans="1:17">
      <c r="A399" s="52" t="s">
        <v>998</v>
      </c>
      <c r="B399" s="52" t="s">
        <v>1103</v>
      </c>
      <c r="C399" s="52" t="s">
        <v>1104</v>
      </c>
      <c r="D399" s="52">
        <v>1875</v>
      </c>
      <c r="E399" s="52"/>
      <c r="F399" s="52"/>
      <c r="G399" s="52"/>
      <c r="H399" s="52" t="s">
        <v>426</v>
      </c>
      <c r="I399" s="53" t="s">
        <v>267</v>
      </c>
      <c r="J399" s="52" t="s">
        <v>443</v>
      </c>
      <c r="K399" s="52">
        <v>2</v>
      </c>
      <c r="L399" s="53" t="s">
        <v>267</v>
      </c>
      <c r="M399" s="52">
        <v>2</v>
      </c>
      <c r="N399" s="52">
        <v>67</v>
      </c>
      <c r="O399" s="52">
        <v>44</v>
      </c>
      <c r="P399" s="52">
        <v>660</v>
      </c>
      <c r="Q399" s="52" t="s">
        <v>412</v>
      </c>
    </row>
    <row r="400" spans="1:17">
      <c r="A400" s="52" t="s">
        <v>998</v>
      </c>
      <c r="B400" s="52" t="s">
        <v>1105</v>
      </c>
      <c r="C400" s="52" t="s">
        <v>1106</v>
      </c>
      <c r="D400" s="52">
        <v>1500</v>
      </c>
      <c r="E400" s="52"/>
      <c r="F400" s="52"/>
      <c r="G400" s="52"/>
      <c r="H400" s="52" t="s">
        <v>544</v>
      </c>
      <c r="I400" s="52" t="s">
        <v>484</v>
      </c>
      <c r="J400" s="52" t="s">
        <v>484</v>
      </c>
      <c r="K400" s="52">
        <v>1</v>
      </c>
      <c r="L400" s="52">
        <v>1</v>
      </c>
      <c r="M400" s="52">
        <v>2</v>
      </c>
      <c r="N400" s="52">
        <v>81</v>
      </c>
      <c r="O400" s="52">
        <v>31</v>
      </c>
      <c r="P400" s="52"/>
      <c r="Q400" s="52"/>
    </row>
    <row r="401" spans="1:16">
      <c r="A401" s="52" t="s">
        <v>998</v>
      </c>
      <c r="B401" s="52" t="s">
        <v>1107</v>
      </c>
      <c r="C401" s="52" t="s">
        <v>1108</v>
      </c>
      <c r="D401" s="52">
        <v>1800</v>
      </c>
      <c r="E401" s="52">
        <v>0.498</v>
      </c>
      <c r="F401" s="52"/>
      <c r="G401" s="52"/>
      <c r="H401" s="52" t="s">
        <v>544</v>
      </c>
      <c r="I401" s="52" t="s">
        <v>484</v>
      </c>
      <c r="J401" s="52" t="s">
        <v>484</v>
      </c>
      <c r="K401" s="52">
        <v>1</v>
      </c>
      <c r="L401" s="52">
        <v>1</v>
      </c>
      <c r="M401" s="52">
        <v>2</v>
      </c>
      <c r="N401" s="52">
        <v>81</v>
      </c>
      <c r="O401" s="52">
        <v>31</v>
      </c>
      <c r="P401" s="52">
        <v>861</v>
      </c>
    </row>
    <row r="402" spans="1:16">
      <c r="A402" s="52" t="s">
        <v>998</v>
      </c>
      <c r="B402" s="52" t="s">
        <v>1109</v>
      </c>
      <c r="C402" s="52" t="s">
        <v>1108</v>
      </c>
      <c r="D402" s="52">
        <v>1800</v>
      </c>
      <c r="E402" s="52">
        <v>0.504</v>
      </c>
      <c r="F402" s="52"/>
      <c r="G402" s="52"/>
      <c r="H402" s="52" t="s">
        <v>544</v>
      </c>
      <c r="I402" s="52" t="s">
        <v>484</v>
      </c>
      <c r="J402" s="52" t="s">
        <v>484</v>
      </c>
      <c r="K402" s="52">
        <v>1</v>
      </c>
      <c r="L402" s="52">
        <v>1</v>
      </c>
      <c r="M402" s="52">
        <v>2</v>
      </c>
      <c r="N402" s="52">
        <v>81</v>
      </c>
      <c r="O402" s="52">
        <v>31</v>
      </c>
      <c r="P402" s="52">
        <v>866</v>
      </c>
    </row>
    <row r="403" spans="1:16">
      <c r="A403" s="52" t="s">
        <v>998</v>
      </c>
      <c r="B403" s="52" t="s">
        <v>1110</v>
      </c>
      <c r="C403" s="52" t="s">
        <v>1111</v>
      </c>
      <c r="D403" s="52">
        <v>2180</v>
      </c>
      <c r="E403" s="52">
        <v>0.49</v>
      </c>
      <c r="F403" s="52"/>
      <c r="G403" s="52"/>
      <c r="H403" s="52" t="s">
        <v>544</v>
      </c>
      <c r="I403" s="52" t="s">
        <v>484</v>
      </c>
      <c r="J403" s="52" t="s">
        <v>484</v>
      </c>
      <c r="K403" s="52">
        <v>1</v>
      </c>
      <c r="L403" s="52">
        <v>1</v>
      </c>
      <c r="M403" s="52">
        <v>2</v>
      </c>
      <c r="N403" s="52">
        <v>81</v>
      </c>
      <c r="O403" s="52">
        <v>31</v>
      </c>
      <c r="P403" s="52">
        <v>916</v>
      </c>
    </row>
    <row r="404" spans="1:16">
      <c r="A404" s="52" t="s">
        <v>998</v>
      </c>
      <c r="B404" s="52" t="s">
        <v>1112</v>
      </c>
      <c r="C404" s="52"/>
      <c r="D404" s="52"/>
      <c r="E404" s="52"/>
      <c r="F404" s="52"/>
      <c r="G404" s="52"/>
      <c r="H404" s="52" t="s">
        <v>544</v>
      </c>
      <c r="I404" s="52" t="s">
        <v>484</v>
      </c>
      <c r="J404" s="52" t="s">
        <v>484</v>
      </c>
      <c r="K404" s="52">
        <v>1</v>
      </c>
      <c r="L404" s="52">
        <v>1</v>
      </c>
      <c r="M404" s="52">
        <v>2</v>
      </c>
      <c r="N404" s="52">
        <v>81</v>
      </c>
      <c r="O404" s="52">
        <v>31</v>
      </c>
      <c r="P404" s="52"/>
    </row>
    <row r="405" spans="1:16">
      <c r="A405" s="52" t="s">
        <v>998</v>
      </c>
      <c r="B405" s="52" t="s">
        <v>1113</v>
      </c>
      <c r="C405" s="52" t="s">
        <v>1114</v>
      </c>
      <c r="D405" s="52">
        <v>2000</v>
      </c>
      <c r="E405" s="52">
        <v>0.48499999999999999</v>
      </c>
      <c r="F405" s="52"/>
      <c r="G405" s="52"/>
      <c r="H405" s="52" t="s">
        <v>544</v>
      </c>
      <c r="I405" s="52" t="s">
        <v>484</v>
      </c>
      <c r="J405" s="52" t="s">
        <v>484</v>
      </c>
      <c r="K405" s="52">
        <v>1</v>
      </c>
      <c r="L405" s="52">
        <v>1</v>
      </c>
      <c r="M405" s="52">
        <v>2</v>
      </c>
      <c r="N405" s="52">
        <v>84</v>
      </c>
      <c r="O405" s="52">
        <v>31</v>
      </c>
      <c r="P405" s="52">
        <v>921</v>
      </c>
    </row>
    <row r="406" spans="1:16">
      <c r="A406" s="52" t="s">
        <v>998</v>
      </c>
      <c r="B406" s="52" t="s">
        <v>1115</v>
      </c>
      <c r="C406" s="52" t="s">
        <v>1116</v>
      </c>
      <c r="D406" s="52">
        <v>2000</v>
      </c>
      <c r="E406" s="52">
        <v>0.48499999999999999</v>
      </c>
      <c r="F406" s="52"/>
      <c r="G406" s="52"/>
      <c r="H406" s="52" t="s">
        <v>544</v>
      </c>
      <c r="I406" s="52" t="s">
        <v>484</v>
      </c>
      <c r="J406" s="52" t="s">
        <v>484</v>
      </c>
      <c r="K406" s="52">
        <v>1</v>
      </c>
      <c r="L406" s="52">
        <v>1</v>
      </c>
      <c r="M406" s="52">
        <v>2</v>
      </c>
      <c r="N406" s="52">
        <v>84</v>
      </c>
      <c r="O406" s="52">
        <v>31</v>
      </c>
      <c r="P406" s="52">
        <v>933</v>
      </c>
    </row>
    <row r="407" spans="1:16">
      <c r="A407" s="52" t="s">
        <v>998</v>
      </c>
      <c r="B407" s="52" t="s">
        <v>1117</v>
      </c>
      <c r="C407" s="52" t="s">
        <v>1118</v>
      </c>
      <c r="D407" s="52">
        <v>2150</v>
      </c>
      <c r="E407" s="52">
        <v>0.47599999999999998</v>
      </c>
      <c r="F407" s="52"/>
      <c r="G407" s="52"/>
      <c r="H407" s="52" t="s">
        <v>544</v>
      </c>
      <c r="I407" s="52" t="s">
        <v>484</v>
      </c>
      <c r="J407" s="52" t="s">
        <v>484</v>
      </c>
      <c r="K407" s="52">
        <v>1</v>
      </c>
      <c r="L407" s="52">
        <v>1</v>
      </c>
      <c r="M407" s="52">
        <v>2</v>
      </c>
      <c r="N407" s="52">
        <v>84</v>
      </c>
      <c r="O407" s="52">
        <v>31</v>
      </c>
      <c r="P407" s="52">
        <v>936</v>
      </c>
    </row>
    <row r="408" spans="1:16">
      <c r="A408" s="52" t="s">
        <v>998</v>
      </c>
      <c r="B408" s="52" t="s">
        <v>1119</v>
      </c>
      <c r="C408" s="52" t="s">
        <v>1120</v>
      </c>
      <c r="D408" s="52">
        <v>2380</v>
      </c>
      <c r="E408" s="52">
        <v>0.47</v>
      </c>
      <c r="F408" s="52"/>
      <c r="G408" s="52"/>
      <c r="H408" s="52" t="s">
        <v>544</v>
      </c>
      <c r="I408" s="52" t="s">
        <v>484</v>
      </c>
      <c r="J408" s="52" t="s">
        <v>484</v>
      </c>
      <c r="K408" s="52">
        <v>1</v>
      </c>
      <c r="L408" s="52">
        <v>1</v>
      </c>
      <c r="M408" s="52">
        <v>2</v>
      </c>
      <c r="N408" s="52">
        <v>84</v>
      </c>
      <c r="O408" s="52">
        <v>33</v>
      </c>
      <c r="P408" s="52">
        <v>992</v>
      </c>
    </row>
    <row r="409" spans="1:16">
      <c r="A409" s="52" t="s">
        <v>998</v>
      </c>
      <c r="B409" s="52" t="s">
        <v>317</v>
      </c>
      <c r="C409" s="52" t="s">
        <v>1121</v>
      </c>
      <c r="D409" s="52">
        <v>2380</v>
      </c>
      <c r="E409" s="52">
        <v>0.47</v>
      </c>
      <c r="F409" s="52"/>
      <c r="G409" s="52"/>
      <c r="H409" s="52" t="s">
        <v>544</v>
      </c>
      <c r="I409" s="52" t="s">
        <v>484</v>
      </c>
      <c r="J409" s="52" t="s">
        <v>484</v>
      </c>
      <c r="K409" s="52">
        <v>1</v>
      </c>
      <c r="L409" s="52">
        <v>1</v>
      </c>
      <c r="M409" s="52">
        <v>2</v>
      </c>
      <c r="N409" s="52">
        <v>84</v>
      </c>
      <c r="O409" s="52">
        <v>33</v>
      </c>
      <c r="P409" s="52">
        <v>992</v>
      </c>
    </row>
    <row r="410" spans="1:16">
      <c r="A410" s="52" t="s">
        <v>998</v>
      </c>
      <c r="B410" s="52" t="s">
        <v>1122</v>
      </c>
      <c r="C410" s="52" t="s">
        <v>1120</v>
      </c>
      <c r="D410" s="52">
        <v>2500</v>
      </c>
      <c r="E410" s="52">
        <v>0.46300000000000002</v>
      </c>
      <c r="F410" s="52"/>
      <c r="G410" s="52"/>
      <c r="H410" s="52" t="s">
        <v>544</v>
      </c>
      <c r="I410" s="52" t="s">
        <v>484</v>
      </c>
      <c r="J410" s="52" t="s">
        <v>484</v>
      </c>
      <c r="K410" s="52">
        <v>1</v>
      </c>
      <c r="L410" s="52">
        <v>1</v>
      </c>
      <c r="M410" s="52">
        <v>2</v>
      </c>
      <c r="N410" s="52">
        <v>84</v>
      </c>
      <c r="O410" s="52">
        <v>33</v>
      </c>
      <c r="P410" s="52">
        <v>992</v>
      </c>
    </row>
    <row r="411" spans="1:16">
      <c r="A411" s="52" t="s">
        <v>998</v>
      </c>
      <c r="B411" s="52" t="s">
        <v>1123</v>
      </c>
      <c r="C411" s="52" t="s">
        <v>1124</v>
      </c>
      <c r="D411" s="52">
        <v>2150</v>
      </c>
      <c r="E411" s="52">
        <v>0.48299999999999998</v>
      </c>
      <c r="F411" s="52"/>
      <c r="G411" s="52"/>
      <c r="H411" s="52" t="s">
        <v>544</v>
      </c>
      <c r="I411" s="52" t="s">
        <v>484</v>
      </c>
      <c r="J411" s="52" t="s">
        <v>484</v>
      </c>
      <c r="K411" s="52">
        <v>1</v>
      </c>
      <c r="L411" s="52">
        <v>1</v>
      </c>
      <c r="M411" s="52">
        <v>2</v>
      </c>
      <c r="N411" s="52">
        <v>84</v>
      </c>
      <c r="O411" s="52">
        <v>33</v>
      </c>
      <c r="P411" s="52">
        <v>1060</v>
      </c>
    </row>
    <row r="412" spans="1:16">
      <c r="A412" s="52" t="s">
        <v>998</v>
      </c>
      <c r="B412" s="52" t="s">
        <v>1125</v>
      </c>
      <c r="C412" s="52" t="s">
        <v>1126</v>
      </c>
      <c r="D412" s="52">
        <v>2150</v>
      </c>
      <c r="E412" s="52">
        <v>0.48299999999999998</v>
      </c>
      <c r="F412" s="52"/>
      <c r="G412" s="52"/>
      <c r="H412" s="52" t="s">
        <v>544</v>
      </c>
      <c r="I412" s="52" t="s">
        <v>484</v>
      </c>
      <c r="J412" s="52" t="s">
        <v>484</v>
      </c>
      <c r="K412" s="52">
        <v>1</v>
      </c>
      <c r="L412" s="52">
        <v>1</v>
      </c>
      <c r="M412" s="52">
        <v>2</v>
      </c>
      <c r="N412" s="52">
        <v>84</v>
      </c>
      <c r="O412" s="52">
        <v>33</v>
      </c>
      <c r="P412" s="52">
        <v>1060</v>
      </c>
    </row>
    <row r="413" spans="1:16">
      <c r="A413" s="52" t="s">
        <v>998</v>
      </c>
      <c r="B413" s="52" t="s">
        <v>1127</v>
      </c>
      <c r="C413" s="52" t="s">
        <v>1128</v>
      </c>
      <c r="D413" s="52">
        <v>2380</v>
      </c>
      <c r="E413" s="52"/>
      <c r="F413" s="52"/>
      <c r="G413" s="52"/>
      <c r="H413" s="52" t="s">
        <v>544</v>
      </c>
      <c r="I413" s="52" t="s">
        <v>484</v>
      </c>
      <c r="J413" s="52" t="s">
        <v>484</v>
      </c>
      <c r="K413" s="52">
        <v>1</v>
      </c>
      <c r="L413" s="52">
        <v>1</v>
      </c>
      <c r="M413" s="52">
        <v>2</v>
      </c>
      <c r="N413" s="52">
        <v>84</v>
      </c>
      <c r="O413" s="52">
        <v>33</v>
      </c>
      <c r="P413" s="52">
        <v>1060</v>
      </c>
    </row>
    <row r="414" spans="1:16">
      <c r="A414" s="52" t="s">
        <v>998</v>
      </c>
      <c r="B414" s="52" t="s">
        <v>1129</v>
      </c>
      <c r="C414" s="52" t="s">
        <v>1130</v>
      </c>
      <c r="D414" s="52">
        <v>2380</v>
      </c>
      <c r="E414" s="52">
        <v>0.46800000000000003</v>
      </c>
      <c r="F414" s="52"/>
      <c r="G414" s="52">
        <v>13.9</v>
      </c>
      <c r="H414" s="52" t="s">
        <v>544</v>
      </c>
      <c r="I414" s="52" t="s">
        <v>484</v>
      </c>
      <c r="J414" s="52" t="s">
        <v>484</v>
      </c>
      <c r="K414" s="52">
        <v>1</v>
      </c>
      <c r="L414" s="52">
        <v>1</v>
      </c>
      <c r="M414" s="52">
        <v>2</v>
      </c>
      <c r="N414" s="52">
        <v>84</v>
      </c>
      <c r="O414" s="52">
        <v>33</v>
      </c>
      <c r="P414" s="52">
        <v>1060</v>
      </c>
    </row>
    <row r="415" spans="1:16">
      <c r="A415" s="52" t="s">
        <v>998</v>
      </c>
      <c r="B415" s="52" t="s">
        <v>1131</v>
      </c>
      <c r="C415" s="52" t="s">
        <v>1132</v>
      </c>
      <c r="D415" s="52">
        <v>2380</v>
      </c>
      <c r="E415" s="52">
        <v>0.46300000000000002</v>
      </c>
      <c r="F415" s="52"/>
      <c r="G415" s="52"/>
      <c r="H415" s="52" t="s">
        <v>544</v>
      </c>
      <c r="I415" s="52" t="s">
        <v>484</v>
      </c>
      <c r="J415" s="52" t="s">
        <v>484</v>
      </c>
      <c r="K415" s="52">
        <v>1</v>
      </c>
      <c r="L415" s="52">
        <v>1</v>
      </c>
      <c r="M415" s="52">
        <v>2</v>
      </c>
      <c r="N415" s="52">
        <v>84</v>
      </c>
      <c r="O415" s="52">
        <v>33</v>
      </c>
      <c r="P415" s="52">
        <v>1060</v>
      </c>
    </row>
    <row r="416" spans="1:16">
      <c r="A416" s="52" t="s">
        <v>998</v>
      </c>
      <c r="B416" s="52" t="s">
        <v>1133</v>
      </c>
      <c r="C416" s="52" t="s">
        <v>1134</v>
      </c>
      <c r="D416" s="52">
        <v>2653</v>
      </c>
      <c r="E416" s="52">
        <v>0.46300000000000002</v>
      </c>
      <c r="F416" s="52"/>
      <c r="G416" s="52"/>
      <c r="H416" s="52" t="s">
        <v>544</v>
      </c>
      <c r="I416" s="52" t="s">
        <v>484</v>
      </c>
      <c r="J416" s="52" t="s">
        <v>484</v>
      </c>
      <c r="K416" s="52">
        <v>1</v>
      </c>
      <c r="L416" s="52">
        <v>1</v>
      </c>
      <c r="M416" s="52">
        <v>2</v>
      </c>
      <c r="N416" s="52">
        <v>84</v>
      </c>
      <c r="O416" s="52">
        <v>33</v>
      </c>
      <c r="P416" s="52">
        <v>1060</v>
      </c>
    </row>
    <row r="417" spans="1:16">
      <c r="A417" s="52" t="s">
        <v>998</v>
      </c>
      <c r="B417" s="52" t="s">
        <v>1135</v>
      </c>
      <c r="C417" s="52" t="s">
        <v>1134</v>
      </c>
      <c r="D417" s="52">
        <v>2662</v>
      </c>
      <c r="E417" s="52">
        <v>0.46100000000000002</v>
      </c>
      <c r="F417" s="52"/>
      <c r="G417" s="52"/>
      <c r="H417" s="52" t="s">
        <v>544</v>
      </c>
      <c r="I417" s="52" t="s">
        <v>484</v>
      </c>
      <c r="J417" s="52" t="s">
        <v>484</v>
      </c>
      <c r="K417" s="52">
        <v>1</v>
      </c>
      <c r="L417" s="52">
        <v>1</v>
      </c>
      <c r="M417" s="52">
        <v>2</v>
      </c>
      <c r="N417" s="52">
        <v>84</v>
      </c>
      <c r="O417" s="52">
        <v>33</v>
      </c>
      <c r="P417" s="52">
        <v>1060</v>
      </c>
    </row>
    <row r="418" spans="1:16">
      <c r="A418" s="52" t="s">
        <v>998</v>
      </c>
      <c r="B418" s="52" t="s">
        <v>1136</v>
      </c>
      <c r="C418" s="52" t="s">
        <v>1137</v>
      </c>
      <c r="D418" s="52">
        <v>2380</v>
      </c>
      <c r="E418" s="52"/>
      <c r="F418" s="52"/>
      <c r="G418" s="52"/>
      <c r="H418" s="52" t="s">
        <v>544</v>
      </c>
      <c r="I418" s="52" t="s">
        <v>484</v>
      </c>
      <c r="J418" s="52" t="s">
        <v>484</v>
      </c>
      <c r="K418" s="52">
        <v>1</v>
      </c>
      <c r="L418" s="52">
        <v>1</v>
      </c>
      <c r="M418" s="52">
        <v>2</v>
      </c>
      <c r="N418" s="52">
        <v>84</v>
      </c>
      <c r="O418" s="52">
        <v>33</v>
      </c>
      <c r="P418" s="52">
        <v>1060</v>
      </c>
    </row>
    <row r="419" spans="1:16">
      <c r="A419" s="52" t="s">
        <v>998</v>
      </c>
      <c r="B419" s="52" t="s">
        <v>1138</v>
      </c>
      <c r="C419" s="52" t="s">
        <v>1139</v>
      </c>
      <c r="D419" s="52">
        <v>2750</v>
      </c>
      <c r="E419" s="52">
        <v>0.45900000000000002</v>
      </c>
      <c r="F419" s="52"/>
      <c r="G419" s="52"/>
      <c r="H419" s="52" t="s">
        <v>544</v>
      </c>
      <c r="I419" s="52" t="s">
        <v>484</v>
      </c>
      <c r="J419" s="52" t="s">
        <v>484</v>
      </c>
      <c r="K419" s="52">
        <v>1</v>
      </c>
      <c r="L419" s="52">
        <v>1</v>
      </c>
      <c r="M419" s="52">
        <v>2</v>
      </c>
      <c r="N419" s="52">
        <v>84</v>
      </c>
      <c r="O419" s="52">
        <v>33</v>
      </c>
      <c r="P419" s="52">
        <v>1060</v>
      </c>
    </row>
    <row r="420" spans="1:16">
      <c r="A420" s="52" t="s">
        <v>998</v>
      </c>
      <c r="B420" s="52" t="s">
        <v>1140</v>
      </c>
      <c r="C420" s="52" t="s">
        <v>1141</v>
      </c>
      <c r="D420" s="52">
        <v>2750</v>
      </c>
      <c r="E420" s="52">
        <v>0.45900000000000002</v>
      </c>
      <c r="F420" s="52"/>
      <c r="G420" s="52"/>
      <c r="H420" s="52" t="s">
        <v>544</v>
      </c>
      <c r="I420" s="52" t="s">
        <v>484</v>
      </c>
      <c r="J420" s="52" t="s">
        <v>484</v>
      </c>
      <c r="K420" s="52">
        <v>1</v>
      </c>
      <c r="L420" s="52">
        <v>1</v>
      </c>
      <c r="M420" s="52">
        <v>2</v>
      </c>
      <c r="N420" s="52">
        <v>84</v>
      </c>
      <c r="O420" s="52">
        <v>33</v>
      </c>
      <c r="P420" s="52">
        <v>1060</v>
      </c>
    </row>
    <row r="421" spans="1:16">
      <c r="A421" s="52" t="s">
        <v>998</v>
      </c>
      <c r="B421" s="52" t="s">
        <v>1142</v>
      </c>
      <c r="C421" s="52" t="s">
        <v>1143</v>
      </c>
      <c r="D421" s="52">
        <v>2750</v>
      </c>
      <c r="E421" s="52"/>
      <c r="F421" s="52"/>
      <c r="G421" s="52"/>
      <c r="H421" s="52" t="s">
        <v>544</v>
      </c>
      <c r="I421" s="52" t="s">
        <v>484</v>
      </c>
      <c r="J421" s="52" t="s">
        <v>484</v>
      </c>
      <c r="K421" s="52">
        <v>1</v>
      </c>
      <c r="L421" s="52">
        <v>1</v>
      </c>
      <c r="M421" s="52">
        <v>2</v>
      </c>
      <c r="N421" s="52">
        <v>84</v>
      </c>
      <c r="O421" s="52">
        <v>33</v>
      </c>
      <c r="P421" s="52">
        <v>1060</v>
      </c>
    </row>
    <row r="422" spans="1:16">
      <c r="A422" s="52" t="s">
        <v>998</v>
      </c>
      <c r="B422" s="52" t="s">
        <v>1144</v>
      </c>
      <c r="C422" s="52" t="s">
        <v>1145</v>
      </c>
      <c r="D422" s="52">
        <v>2400</v>
      </c>
      <c r="E422" s="52"/>
      <c r="F422" s="52"/>
      <c r="G422" s="52"/>
      <c r="H422" s="52" t="s">
        <v>544</v>
      </c>
      <c r="I422" s="52" t="s">
        <v>484</v>
      </c>
      <c r="J422" s="52" t="s">
        <v>484</v>
      </c>
      <c r="K422" s="52">
        <v>1</v>
      </c>
      <c r="L422" s="52">
        <v>1</v>
      </c>
      <c r="M422" s="52">
        <v>2</v>
      </c>
      <c r="N422" s="52">
        <v>84</v>
      </c>
      <c r="O422" s="52">
        <v>33</v>
      </c>
      <c r="P422" s="52">
        <v>1060</v>
      </c>
    </row>
    <row r="423" spans="1:16">
      <c r="A423" s="52" t="s">
        <v>998</v>
      </c>
      <c r="B423" s="52" t="s">
        <v>1146</v>
      </c>
      <c r="C423" s="52" t="s">
        <v>1147</v>
      </c>
      <c r="D423" s="52">
        <v>2750</v>
      </c>
      <c r="E423" s="52">
        <v>0.45900000000000002</v>
      </c>
      <c r="F423" s="52"/>
      <c r="G423" s="52"/>
      <c r="H423" s="52" t="s">
        <v>544</v>
      </c>
      <c r="I423" s="52" t="s">
        <v>484</v>
      </c>
      <c r="J423" s="52" t="s">
        <v>484</v>
      </c>
      <c r="K423" s="52">
        <v>1</v>
      </c>
      <c r="L423" s="52">
        <v>1</v>
      </c>
      <c r="M423" s="52">
        <v>2</v>
      </c>
      <c r="N423" s="52">
        <v>84</v>
      </c>
      <c r="O423" s="52">
        <v>33</v>
      </c>
      <c r="P423" s="52">
        <v>1060</v>
      </c>
    </row>
    <row r="424" spans="1:16">
      <c r="A424" s="52" t="s">
        <v>998</v>
      </c>
      <c r="B424" s="52" t="s">
        <v>1148</v>
      </c>
      <c r="C424" s="52" t="s">
        <v>1149</v>
      </c>
      <c r="D424" s="52">
        <v>2750</v>
      </c>
      <c r="E424" s="52"/>
      <c r="F424" s="52"/>
      <c r="G424" s="52"/>
      <c r="H424" s="52" t="s">
        <v>544</v>
      </c>
      <c r="I424" s="52" t="s">
        <v>484</v>
      </c>
      <c r="J424" s="52" t="s">
        <v>484</v>
      </c>
      <c r="K424" s="52">
        <v>1</v>
      </c>
      <c r="L424" s="52">
        <v>1</v>
      </c>
      <c r="M424" s="52">
        <v>2</v>
      </c>
      <c r="N424" s="52">
        <v>84</v>
      </c>
      <c r="O424" s="52">
        <v>33</v>
      </c>
      <c r="P424" s="52">
        <v>1060</v>
      </c>
    </row>
    <row r="425" spans="1:16">
      <c r="A425" s="52" t="s">
        <v>998</v>
      </c>
      <c r="B425" s="52" t="s">
        <v>1150</v>
      </c>
      <c r="C425" s="52" t="s">
        <v>947</v>
      </c>
      <c r="D425" s="52">
        <v>3356</v>
      </c>
      <c r="E425" s="52"/>
      <c r="F425" s="52"/>
      <c r="G425" s="52"/>
      <c r="H425" s="52" t="s">
        <v>544</v>
      </c>
      <c r="I425" s="52" t="s">
        <v>484</v>
      </c>
      <c r="J425" s="52" t="s">
        <v>484</v>
      </c>
      <c r="K425" s="52">
        <v>1</v>
      </c>
      <c r="L425" s="52">
        <v>1</v>
      </c>
      <c r="M425" s="52">
        <v>2</v>
      </c>
      <c r="N425" s="52"/>
      <c r="O425" s="52"/>
      <c r="P425" s="52"/>
    </row>
    <row r="426" spans="1:16">
      <c r="A426" s="52" t="s">
        <v>998</v>
      </c>
      <c r="B426" s="52" t="s">
        <v>1151</v>
      </c>
      <c r="C426" s="52" t="s">
        <v>1152</v>
      </c>
      <c r="D426" s="52"/>
      <c r="E426" s="52"/>
      <c r="F426" s="52"/>
      <c r="G426" s="52"/>
      <c r="H426" s="52" t="s">
        <v>544</v>
      </c>
      <c r="I426" s="52" t="s">
        <v>484</v>
      </c>
      <c r="J426" s="52" t="s">
        <v>484</v>
      </c>
      <c r="K426" s="52">
        <v>1</v>
      </c>
      <c r="L426" s="52">
        <v>1</v>
      </c>
      <c r="M426" s="52">
        <v>2</v>
      </c>
      <c r="N426" s="52">
        <v>84</v>
      </c>
      <c r="O426" s="52">
        <v>33</v>
      </c>
      <c r="P426" s="52">
        <v>1060</v>
      </c>
    </row>
    <row r="427" spans="1:16">
      <c r="A427" s="52" t="s">
        <v>998</v>
      </c>
      <c r="B427" s="52" t="s">
        <v>1153</v>
      </c>
      <c r="C427" s="52" t="s">
        <v>1154</v>
      </c>
      <c r="D427" s="52">
        <v>5075</v>
      </c>
      <c r="E427" s="52"/>
      <c r="F427" s="52"/>
      <c r="G427" s="52"/>
      <c r="H427" s="52" t="s">
        <v>544</v>
      </c>
      <c r="I427" s="52" t="s">
        <v>484</v>
      </c>
      <c r="J427" s="52" t="s">
        <v>484</v>
      </c>
      <c r="K427" s="52">
        <v>1</v>
      </c>
      <c r="L427" s="52">
        <v>1</v>
      </c>
      <c r="M427" s="52">
        <v>2</v>
      </c>
      <c r="N427" s="52">
        <v>84</v>
      </c>
      <c r="O427" s="52">
        <v>33</v>
      </c>
      <c r="P427" s="52">
        <v>1060</v>
      </c>
    </row>
    <row r="428" spans="1:16">
      <c r="A428" s="52" t="s">
        <v>998</v>
      </c>
      <c r="B428" s="52" t="s">
        <v>1155</v>
      </c>
      <c r="C428" s="52" t="s">
        <v>1156</v>
      </c>
      <c r="D428" s="52">
        <v>640</v>
      </c>
      <c r="E428" s="52">
        <v>0.54300000000000004</v>
      </c>
      <c r="F428" s="52"/>
      <c r="G428" s="52"/>
      <c r="H428" s="52" t="s">
        <v>426</v>
      </c>
      <c r="I428" s="53" t="s">
        <v>267</v>
      </c>
      <c r="J428" s="52" t="s">
        <v>484</v>
      </c>
      <c r="K428" s="52">
        <v>1</v>
      </c>
      <c r="L428" s="53" t="s">
        <v>267</v>
      </c>
      <c r="M428" s="52">
        <v>1</v>
      </c>
      <c r="N428" s="52">
        <v>35.9</v>
      </c>
      <c r="O428" s="52">
        <v>22.3</v>
      </c>
      <c r="P428" s="52"/>
    </row>
    <row r="429" spans="1:16">
      <c r="A429" s="52" t="s">
        <v>998</v>
      </c>
      <c r="B429" s="52" t="s">
        <v>1157</v>
      </c>
      <c r="C429" s="52" t="s">
        <v>1158</v>
      </c>
      <c r="D429" s="52">
        <v>635</v>
      </c>
      <c r="E429" s="52">
        <v>0.54800000000000004</v>
      </c>
      <c r="F429" s="52"/>
      <c r="G429" s="52"/>
      <c r="H429" s="52" t="s">
        <v>426</v>
      </c>
      <c r="I429" s="53" t="s">
        <v>267</v>
      </c>
      <c r="J429" s="52" t="s">
        <v>484</v>
      </c>
      <c r="K429" s="52">
        <v>1</v>
      </c>
      <c r="L429" s="53" t="s">
        <v>267</v>
      </c>
      <c r="M429" s="52">
        <v>1</v>
      </c>
      <c r="N429" s="52">
        <v>41</v>
      </c>
      <c r="O429" s="52">
        <v>24.7</v>
      </c>
      <c r="P429" s="52"/>
    </row>
    <row r="430" spans="1:16">
      <c r="A430" s="52" t="s">
        <v>998</v>
      </c>
      <c r="B430" s="52" t="s">
        <v>1159</v>
      </c>
      <c r="C430" s="52" t="s">
        <v>1160</v>
      </c>
      <c r="D430" s="52"/>
      <c r="E430" s="52"/>
      <c r="F430" s="52"/>
      <c r="G430" s="52"/>
      <c r="H430" s="52" t="s">
        <v>426</v>
      </c>
      <c r="I430" s="53" t="s">
        <v>267</v>
      </c>
      <c r="J430" s="52" t="s">
        <v>484</v>
      </c>
      <c r="K430" s="52">
        <v>1</v>
      </c>
      <c r="L430" s="53" t="s">
        <v>267</v>
      </c>
      <c r="M430" s="52">
        <v>1</v>
      </c>
      <c r="N430" s="52">
        <v>41</v>
      </c>
      <c r="O430" s="52">
        <v>24.7</v>
      </c>
      <c r="P430" s="52"/>
    </row>
    <row r="431" spans="1:16">
      <c r="A431" s="52" t="s">
        <v>998</v>
      </c>
      <c r="B431" s="52" t="s">
        <v>1161</v>
      </c>
      <c r="C431" s="52" t="s">
        <v>1162</v>
      </c>
      <c r="D431" s="52">
        <v>732</v>
      </c>
      <c r="E431" s="52"/>
      <c r="F431" s="52"/>
      <c r="G431" s="52"/>
      <c r="H431" s="52" t="s">
        <v>426</v>
      </c>
      <c r="I431" s="53" t="s">
        <v>267</v>
      </c>
      <c r="J431" s="52" t="s">
        <v>484</v>
      </c>
      <c r="K431" s="52">
        <v>1</v>
      </c>
      <c r="L431" s="53" t="s">
        <v>267</v>
      </c>
      <c r="M431" s="52">
        <v>1</v>
      </c>
      <c r="N431" s="52"/>
      <c r="O431" s="52"/>
      <c r="P431" s="52"/>
    </row>
    <row r="432" spans="1:16">
      <c r="A432" s="52" t="s">
        <v>998</v>
      </c>
      <c r="B432" s="52" t="s">
        <v>1163</v>
      </c>
      <c r="C432" s="52"/>
      <c r="D432" s="52"/>
      <c r="E432" s="52"/>
      <c r="F432" s="52"/>
      <c r="G432" s="52"/>
      <c r="H432" s="52" t="s">
        <v>426</v>
      </c>
      <c r="I432" s="53" t="s">
        <v>267</v>
      </c>
      <c r="J432" s="52" t="s">
        <v>484</v>
      </c>
      <c r="K432" s="52">
        <v>1</v>
      </c>
      <c r="L432" s="53" t="s">
        <v>267</v>
      </c>
      <c r="M432" s="52">
        <v>1</v>
      </c>
      <c r="N432" s="52"/>
      <c r="O432" s="52"/>
      <c r="P432" s="52"/>
    </row>
    <row r="433" spans="1:18">
      <c r="A433" s="52" t="s">
        <v>998</v>
      </c>
      <c r="B433" s="52" t="s">
        <v>1164</v>
      </c>
      <c r="C433" s="52"/>
      <c r="D433" s="52"/>
      <c r="E433" s="52"/>
      <c r="F433" s="52"/>
      <c r="G433" s="52"/>
      <c r="H433" s="52" t="s">
        <v>426</v>
      </c>
      <c r="I433" s="53" t="s">
        <v>267</v>
      </c>
      <c r="J433" s="52" t="s">
        <v>484</v>
      </c>
      <c r="K433" s="52">
        <v>1</v>
      </c>
      <c r="L433" s="53" t="s">
        <v>267</v>
      </c>
      <c r="M433" s="52">
        <v>1</v>
      </c>
      <c r="N433" s="52"/>
      <c r="O433" s="52"/>
      <c r="P433" s="52"/>
      <c r="Q433" s="52"/>
      <c r="R433" s="52"/>
    </row>
    <row r="434" spans="1:18">
      <c r="A434" s="52" t="s">
        <v>998</v>
      </c>
      <c r="B434" s="52" t="s">
        <v>1165</v>
      </c>
      <c r="C434" s="52" t="s">
        <v>1166</v>
      </c>
      <c r="D434" s="52"/>
      <c r="E434" s="52"/>
      <c r="F434" s="52"/>
      <c r="G434" s="52"/>
      <c r="H434" s="52" t="s">
        <v>426</v>
      </c>
      <c r="I434" s="53" t="s">
        <v>267</v>
      </c>
      <c r="J434" s="52" t="s">
        <v>484</v>
      </c>
      <c r="K434" s="52">
        <v>1</v>
      </c>
      <c r="L434" s="53" t="s">
        <v>267</v>
      </c>
      <c r="M434" s="52">
        <v>1</v>
      </c>
      <c r="N434" s="52"/>
      <c r="O434" s="52"/>
      <c r="P434" s="52"/>
      <c r="Q434" s="52"/>
      <c r="R434" s="52"/>
    </row>
    <row r="435" spans="1:18">
      <c r="A435" s="52" t="s">
        <v>998</v>
      </c>
      <c r="B435" s="52" t="s">
        <v>1167</v>
      </c>
      <c r="C435" s="52" t="s">
        <v>1168</v>
      </c>
      <c r="D435" s="52">
        <v>1000</v>
      </c>
      <c r="E435" s="52"/>
      <c r="F435" s="52"/>
      <c r="G435" s="52"/>
      <c r="H435" s="52"/>
      <c r="I435" s="53" t="s">
        <v>267</v>
      </c>
      <c r="J435" s="52"/>
      <c r="K435" s="52"/>
      <c r="L435" s="52"/>
      <c r="M435" s="52"/>
      <c r="N435" s="52"/>
      <c r="O435" s="52"/>
      <c r="P435" s="52"/>
      <c r="Q435" s="52"/>
      <c r="R435" s="52">
        <v>1</v>
      </c>
    </row>
    <row r="436" spans="1:18">
      <c r="A436" s="52" t="s">
        <v>1169</v>
      </c>
      <c r="B436" s="52" t="s">
        <v>1170</v>
      </c>
      <c r="C436" s="52" t="s">
        <v>1171</v>
      </c>
      <c r="D436" s="52">
        <v>1011</v>
      </c>
      <c r="E436" s="52">
        <v>0.56999999999999995</v>
      </c>
      <c r="F436" s="52">
        <v>10.14</v>
      </c>
      <c r="G436" s="52">
        <v>7.4</v>
      </c>
      <c r="H436" s="52" t="s">
        <v>426</v>
      </c>
      <c r="I436" s="53" t="s">
        <v>267</v>
      </c>
      <c r="J436" s="52" t="s">
        <v>1172</v>
      </c>
      <c r="K436" s="52">
        <v>2</v>
      </c>
      <c r="L436" s="53" t="s">
        <v>267</v>
      </c>
      <c r="M436" s="52">
        <v>1</v>
      </c>
      <c r="N436" s="52">
        <v>81.099999999999994</v>
      </c>
      <c r="O436" s="52">
        <v>35.4</v>
      </c>
      <c r="P436" s="52">
        <v>661</v>
      </c>
      <c r="Q436" s="52" t="s">
        <v>412</v>
      </c>
      <c r="R436" s="52"/>
    </row>
    <row r="437" spans="1:18">
      <c r="A437" s="52" t="s">
        <v>1169</v>
      </c>
      <c r="B437" s="52" t="s">
        <v>1173</v>
      </c>
      <c r="C437" s="52" t="s">
        <v>1174</v>
      </c>
      <c r="D437" s="52">
        <v>888</v>
      </c>
      <c r="E437" s="52">
        <v>0.6</v>
      </c>
      <c r="F437" s="52">
        <v>10.14</v>
      </c>
      <c r="G437" s="52">
        <v>7.4</v>
      </c>
      <c r="H437" s="52" t="s">
        <v>426</v>
      </c>
      <c r="I437" s="53" t="s">
        <v>267</v>
      </c>
      <c r="J437" s="52" t="s">
        <v>1172</v>
      </c>
      <c r="K437" s="52">
        <v>2</v>
      </c>
      <c r="L437" s="53" t="s">
        <v>267</v>
      </c>
      <c r="M437" s="52">
        <v>1</v>
      </c>
      <c r="N437" s="52">
        <v>73.8</v>
      </c>
      <c r="O437" s="52">
        <v>30.1</v>
      </c>
      <c r="P437" s="52">
        <v>310</v>
      </c>
      <c r="Q437" s="52"/>
      <c r="R437" s="52"/>
    </row>
    <row r="438" spans="1:18">
      <c r="A438" s="52" t="s">
        <v>1175</v>
      </c>
      <c r="B438" s="52" t="s">
        <v>1176</v>
      </c>
      <c r="C438" s="52" t="s">
        <v>1177</v>
      </c>
      <c r="D438" s="52">
        <v>900</v>
      </c>
      <c r="E438" s="52"/>
      <c r="F438" s="52"/>
      <c r="G438" s="52"/>
      <c r="H438" s="52">
        <v>1</v>
      </c>
      <c r="I438" s="53" t="s">
        <v>267</v>
      </c>
      <c r="J438" s="52" t="s">
        <v>606</v>
      </c>
      <c r="K438" s="52">
        <v>3</v>
      </c>
      <c r="L438" s="53" t="s">
        <v>267</v>
      </c>
      <c r="M438" s="53" t="s">
        <v>267</v>
      </c>
      <c r="N438" s="52"/>
      <c r="O438" s="52"/>
      <c r="P438" s="52"/>
      <c r="Q438" s="52" t="s">
        <v>412</v>
      </c>
      <c r="R438" s="52"/>
    </row>
    <row r="439" spans="1:18">
      <c r="A439" s="52" t="s">
        <v>1175</v>
      </c>
      <c r="B439" s="52" t="s">
        <v>1178</v>
      </c>
      <c r="C439" s="52" t="s">
        <v>1179</v>
      </c>
      <c r="D439" s="52">
        <v>1400</v>
      </c>
      <c r="E439" s="52"/>
      <c r="F439" s="52"/>
      <c r="G439" s="52"/>
      <c r="H439" s="52">
        <v>1</v>
      </c>
      <c r="I439" s="53" t="s">
        <v>267</v>
      </c>
      <c r="J439" s="52" t="s">
        <v>606</v>
      </c>
      <c r="K439" s="52">
        <v>3</v>
      </c>
      <c r="L439" s="53" t="s">
        <v>267</v>
      </c>
      <c r="M439" s="53" t="s">
        <v>267</v>
      </c>
      <c r="N439" s="52"/>
      <c r="O439" s="52"/>
      <c r="P439" s="52"/>
      <c r="Q439" s="52"/>
      <c r="R439" s="52"/>
    </row>
    <row r="440" spans="1:18">
      <c r="A440" s="52" t="s">
        <v>1175</v>
      </c>
      <c r="B440" s="52" t="s">
        <v>1180</v>
      </c>
      <c r="C440" s="52" t="s">
        <v>1179</v>
      </c>
      <c r="D440" s="52">
        <v>1400</v>
      </c>
      <c r="E440" s="52"/>
      <c r="F440" s="52"/>
      <c r="G440" s="52"/>
      <c r="H440" s="52">
        <v>1</v>
      </c>
      <c r="I440" s="53" t="s">
        <v>267</v>
      </c>
      <c r="J440" s="52" t="s">
        <v>606</v>
      </c>
      <c r="K440" s="52">
        <v>3</v>
      </c>
      <c r="L440" s="53" t="s">
        <v>267</v>
      </c>
      <c r="M440" s="53" t="s">
        <v>267</v>
      </c>
      <c r="N440" s="52"/>
      <c r="O440" s="52"/>
      <c r="P440" s="52"/>
      <c r="Q440" s="52"/>
      <c r="R440" s="52"/>
    </row>
    <row r="441" spans="1:18">
      <c r="A441" s="52" t="s">
        <v>1175</v>
      </c>
      <c r="B441" s="52" t="s">
        <v>1181</v>
      </c>
      <c r="C441" s="52" t="s">
        <v>1182</v>
      </c>
      <c r="D441" s="52"/>
      <c r="E441" s="52"/>
      <c r="F441" s="52"/>
      <c r="G441" s="52"/>
      <c r="H441" s="52">
        <v>1</v>
      </c>
      <c r="I441" s="53" t="s">
        <v>267</v>
      </c>
      <c r="J441" s="52" t="s">
        <v>606</v>
      </c>
      <c r="K441" s="52">
        <v>3</v>
      </c>
      <c r="L441" s="53" t="s">
        <v>267</v>
      </c>
      <c r="M441" s="53" t="s">
        <v>267</v>
      </c>
      <c r="N441" s="52"/>
      <c r="O441" s="52"/>
      <c r="P441" s="52"/>
      <c r="Q441" s="52"/>
      <c r="R441" s="52"/>
    </row>
    <row r="442" spans="1:18">
      <c r="A442" s="52" t="s">
        <v>1175</v>
      </c>
      <c r="B442" s="52" t="s">
        <v>1183</v>
      </c>
      <c r="C442" s="52" t="s">
        <v>1184</v>
      </c>
      <c r="D442" s="52">
        <v>1600</v>
      </c>
      <c r="E442" s="52"/>
      <c r="F442" s="52"/>
      <c r="G442" s="52"/>
      <c r="H442" s="52">
        <v>1</v>
      </c>
      <c r="I442" s="53" t="s">
        <v>267</v>
      </c>
      <c r="J442" s="52" t="s">
        <v>606</v>
      </c>
      <c r="K442" s="52">
        <v>3</v>
      </c>
      <c r="L442" s="53" t="s">
        <v>267</v>
      </c>
      <c r="M442" s="53" t="s">
        <v>267</v>
      </c>
      <c r="N442" s="52"/>
      <c r="O442" s="52"/>
      <c r="P442" s="52"/>
      <c r="Q442" s="52"/>
      <c r="R442" s="52"/>
    </row>
    <row r="443" spans="1:18">
      <c r="A443" s="52" t="s">
        <v>1175</v>
      </c>
      <c r="B443" s="52" t="s">
        <v>1185</v>
      </c>
      <c r="C443" s="52"/>
      <c r="D443" s="52"/>
      <c r="E443" s="52"/>
      <c r="F443" s="52"/>
      <c r="G443" s="52"/>
      <c r="H443" s="52">
        <v>1</v>
      </c>
      <c r="I443" s="53" t="s">
        <v>267</v>
      </c>
      <c r="J443" s="52" t="s">
        <v>606</v>
      </c>
      <c r="K443" s="52">
        <v>3</v>
      </c>
      <c r="L443" s="53" t="s">
        <v>267</v>
      </c>
      <c r="M443" s="53" t="s">
        <v>267</v>
      </c>
      <c r="N443" s="52"/>
      <c r="O443" s="52"/>
      <c r="P443" s="52"/>
      <c r="Q443" s="52"/>
      <c r="R443" s="52"/>
    </row>
    <row r="444" spans="1:18">
      <c r="A444" s="52" t="s">
        <v>1175</v>
      </c>
      <c r="B444" s="52" t="s">
        <v>1186</v>
      </c>
      <c r="C444" s="52" t="s">
        <v>1187</v>
      </c>
      <c r="D444" s="52"/>
      <c r="E444" s="52"/>
      <c r="F444" s="52"/>
      <c r="G444" s="52"/>
      <c r="H444" s="52">
        <v>1</v>
      </c>
      <c r="I444" s="53" t="s">
        <v>267</v>
      </c>
      <c r="J444" s="52" t="s">
        <v>606</v>
      </c>
      <c r="K444" s="52">
        <v>3</v>
      </c>
      <c r="L444" s="53" t="s">
        <v>267</v>
      </c>
      <c r="M444" s="53" t="s">
        <v>267</v>
      </c>
      <c r="N444" s="52"/>
      <c r="O444" s="52"/>
      <c r="P444" s="52"/>
      <c r="Q444" s="52"/>
      <c r="R444" s="52"/>
    </row>
    <row r="445" spans="1:18">
      <c r="A445" s="52" t="s">
        <v>1175</v>
      </c>
      <c r="B445" s="52" t="s">
        <v>1188</v>
      </c>
      <c r="C445" s="52" t="s">
        <v>1189</v>
      </c>
      <c r="D445" s="52">
        <v>1660</v>
      </c>
      <c r="E445" s="52"/>
      <c r="F445" s="52"/>
      <c r="G445" s="52"/>
      <c r="H445" s="52">
        <v>1</v>
      </c>
      <c r="I445" s="53" t="s">
        <v>267</v>
      </c>
      <c r="J445" s="52" t="s">
        <v>606</v>
      </c>
      <c r="K445" s="52">
        <v>3</v>
      </c>
      <c r="L445" s="53" t="s">
        <v>267</v>
      </c>
      <c r="M445" s="53" t="s">
        <v>267</v>
      </c>
      <c r="N445" s="52"/>
      <c r="O445" s="52"/>
      <c r="P445" s="52"/>
      <c r="Q445" s="52"/>
      <c r="R445" s="52"/>
    </row>
    <row r="446" spans="1:18">
      <c r="A446" s="52" t="s">
        <v>1175</v>
      </c>
      <c r="B446" s="52" t="s">
        <v>1190</v>
      </c>
      <c r="C446" s="52" t="s">
        <v>1191</v>
      </c>
      <c r="D446" s="52">
        <v>1660</v>
      </c>
      <c r="E446" s="52"/>
      <c r="F446" s="52"/>
      <c r="G446" s="52"/>
      <c r="H446" s="52">
        <v>1</v>
      </c>
      <c r="I446" s="53" t="s">
        <v>267</v>
      </c>
      <c r="J446" s="52" t="s">
        <v>606</v>
      </c>
      <c r="K446" s="52">
        <v>3</v>
      </c>
      <c r="L446" s="53" t="s">
        <v>267</v>
      </c>
      <c r="M446" s="53" t="s">
        <v>267</v>
      </c>
      <c r="N446" s="52"/>
      <c r="O446" s="52"/>
      <c r="P446" s="52"/>
      <c r="Q446" s="52"/>
      <c r="R446" s="52"/>
    </row>
    <row r="447" spans="1:18">
      <c r="A447" s="52" t="s">
        <v>1175</v>
      </c>
      <c r="B447" s="52" t="s">
        <v>1192</v>
      </c>
      <c r="C447" s="52" t="s">
        <v>1193</v>
      </c>
      <c r="D447" s="52">
        <v>1715</v>
      </c>
      <c r="E447" s="52"/>
      <c r="F447" s="52"/>
      <c r="G447" s="52"/>
      <c r="H447" s="52">
        <v>1</v>
      </c>
      <c r="I447" s="53" t="s">
        <v>267</v>
      </c>
      <c r="J447" s="52" t="s">
        <v>606</v>
      </c>
      <c r="K447" s="52">
        <v>3</v>
      </c>
      <c r="L447" s="53" t="s">
        <v>267</v>
      </c>
      <c r="M447" s="53" t="s">
        <v>267</v>
      </c>
      <c r="N447" s="52"/>
      <c r="O447" s="52"/>
      <c r="P447" s="52"/>
      <c r="Q447" s="52"/>
      <c r="R447" s="52"/>
    </row>
    <row r="448" spans="1:18">
      <c r="A448" s="52" t="s">
        <v>1175</v>
      </c>
      <c r="B448" s="52" t="s">
        <v>1194</v>
      </c>
      <c r="C448" s="52" t="s">
        <v>1195</v>
      </c>
      <c r="D448" s="52">
        <v>1742</v>
      </c>
      <c r="E448" s="52"/>
      <c r="F448" s="52"/>
      <c r="G448" s="52"/>
      <c r="H448" s="52">
        <v>1</v>
      </c>
      <c r="I448" s="53" t="s">
        <v>267</v>
      </c>
      <c r="J448" s="52" t="s">
        <v>606</v>
      </c>
      <c r="K448" s="52">
        <v>3</v>
      </c>
      <c r="L448" s="53" t="s">
        <v>267</v>
      </c>
      <c r="M448" s="53" t="s">
        <v>267</v>
      </c>
      <c r="N448" s="52"/>
      <c r="O448" s="52"/>
      <c r="P448" s="52"/>
      <c r="Q448" s="52"/>
      <c r="R448" s="52"/>
    </row>
    <row r="449" spans="1:13">
      <c r="A449" s="52" t="s">
        <v>1175</v>
      </c>
      <c r="B449" s="52" t="s">
        <v>1196</v>
      </c>
      <c r="C449" s="52" t="s">
        <v>1197</v>
      </c>
      <c r="D449" s="52">
        <v>1834</v>
      </c>
      <c r="E449" s="52"/>
      <c r="F449" s="52"/>
      <c r="G449" s="52"/>
      <c r="H449" s="52">
        <v>1</v>
      </c>
      <c r="I449" s="53" t="s">
        <v>267</v>
      </c>
      <c r="J449" s="52" t="s">
        <v>606</v>
      </c>
      <c r="K449" s="52">
        <v>3</v>
      </c>
      <c r="L449" s="53" t="s">
        <v>267</v>
      </c>
      <c r="M449" s="53" t="s">
        <v>267</v>
      </c>
    </row>
    <row r="450" spans="1:13">
      <c r="A450" s="52" t="s">
        <v>1175</v>
      </c>
      <c r="B450" s="52" t="s">
        <v>1198</v>
      </c>
      <c r="C450" s="52" t="s">
        <v>1199</v>
      </c>
      <c r="D450" s="52">
        <v>1940</v>
      </c>
      <c r="E450" s="52"/>
      <c r="F450" s="52"/>
      <c r="G450" s="52"/>
      <c r="H450" s="52">
        <v>1</v>
      </c>
      <c r="I450" s="53" t="s">
        <v>267</v>
      </c>
      <c r="J450" s="52" t="s">
        <v>606</v>
      </c>
      <c r="K450" s="52">
        <v>3</v>
      </c>
      <c r="L450" s="53" t="s">
        <v>267</v>
      </c>
      <c r="M450" s="53" t="s">
        <v>267</v>
      </c>
    </row>
    <row r="451" spans="1:13">
      <c r="A451" s="52" t="s">
        <v>1175</v>
      </c>
      <c r="B451" s="52" t="s">
        <v>1200</v>
      </c>
      <c r="C451" s="52" t="s">
        <v>1201</v>
      </c>
      <c r="D451" s="52">
        <v>2000</v>
      </c>
      <c r="E451" s="52"/>
      <c r="F451" s="52"/>
      <c r="G451" s="52"/>
      <c r="H451" s="52">
        <v>1</v>
      </c>
      <c r="I451" s="53" t="s">
        <v>267</v>
      </c>
      <c r="J451" s="52" t="s">
        <v>606</v>
      </c>
      <c r="K451" s="52">
        <v>3</v>
      </c>
      <c r="L451" s="53" t="s">
        <v>267</v>
      </c>
      <c r="M451" s="53" t="s">
        <v>267</v>
      </c>
    </row>
    <row r="452" spans="1:13">
      <c r="A452" s="52" t="s">
        <v>1175</v>
      </c>
      <c r="B452" s="52" t="s">
        <v>1202</v>
      </c>
      <c r="C452" s="52"/>
      <c r="D452" s="52"/>
      <c r="E452" s="52"/>
      <c r="F452" s="52"/>
      <c r="G452" s="52"/>
      <c r="H452" s="52">
        <v>1</v>
      </c>
      <c r="I452" s="53" t="s">
        <v>267</v>
      </c>
      <c r="J452" s="52" t="s">
        <v>606</v>
      </c>
      <c r="K452" s="52">
        <v>3</v>
      </c>
      <c r="L452" s="53" t="s">
        <v>267</v>
      </c>
      <c r="M452" s="53" t="s">
        <v>267</v>
      </c>
    </row>
    <row r="453" spans="1:13">
      <c r="A453" s="52" t="s">
        <v>1175</v>
      </c>
      <c r="B453" s="52" t="s">
        <v>1203</v>
      </c>
      <c r="C453" s="52" t="s">
        <v>1204</v>
      </c>
      <c r="D453" s="52">
        <v>2000</v>
      </c>
      <c r="E453" s="52"/>
      <c r="F453" s="52"/>
      <c r="G453" s="52"/>
      <c r="H453" s="52">
        <v>1</v>
      </c>
      <c r="I453" s="53" t="s">
        <v>267</v>
      </c>
      <c r="J453" s="52" t="s">
        <v>606</v>
      </c>
      <c r="K453" s="52">
        <v>3</v>
      </c>
      <c r="L453" s="53" t="s">
        <v>267</v>
      </c>
      <c r="M453" s="53" t="s">
        <v>267</v>
      </c>
    </row>
    <row r="454" spans="1:13">
      <c r="A454" s="52" t="s">
        <v>1175</v>
      </c>
      <c r="B454" s="52" t="s">
        <v>1205</v>
      </c>
      <c r="C454" s="52"/>
      <c r="D454" s="52"/>
      <c r="E454" s="52"/>
      <c r="F454" s="52"/>
      <c r="G454" s="52"/>
      <c r="H454" s="52">
        <v>1</v>
      </c>
      <c r="I454" s="53" t="s">
        <v>267</v>
      </c>
      <c r="J454" s="52" t="s">
        <v>606</v>
      </c>
      <c r="K454" s="52">
        <v>3</v>
      </c>
      <c r="L454" s="53" t="s">
        <v>267</v>
      </c>
      <c r="M454" s="53" t="s">
        <v>267</v>
      </c>
    </row>
    <row r="455" spans="1:13">
      <c r="A455" s="52" t="s">
        <v>1175</v>
      </c>
      <c r="B455" s="52" t="s">
        <v>1206</v>
      </c>
      <c r="C455" s="52" t="s">
        <v>1207</v>
      </c>
      <c r="D455" s="52">
        <v>2016</v>
      </c>
      <c r="E455" s="52"/>
      <c r="F455" s="52"/>
      <c r="G455" s="52"/>
      <c r="H455" s="52">
        <v>1</v>
      </c>
      <c r="I455" s="53" t="s">
        <v>267</v>
      </c>
      <c r="J455" s="52" t="s">
        <v>606</v>
      </c>
      <c r="K455" s="52">
        <v>3</v>
      </c>
      <c r="L455" s="53" t="s">
        <v>267</v>
      </c>
      <c r="M455" s="53" t="s">
        <v>267</v>
      </c>
    </row>
    <row r="456" spans="1:13">
      <c r="A456" s="52" t="s">
        <v>1175</v>
      </c>
      <c r="B456" s="52" t="s">
        <v>1208</v>
      </c>
      <c r="C456" s="52"/>
      <c r="D456" s="52"/>
      <c r="E456" s="52"/>
      <c r="F456" s="52"/>
      <c r="G456" s="52"/>
      <c r="H456" s="52">
        <v>1</v>
      </c>
      <c r="I456" s="53" t="s">
        <v>267</v>
      </c>
      <c r="J456" s="52" t="s">
        <v>606</v>
      </c>
      <c r="K456" s="52">
        <v>3</v>
      </c>
      <c r="L456" s="53" t="s">
        <v>267</v>
      </c>
      <c r="M456" s="53" t="s">
        <v>267</v>
      </c>
    </row>
    <row r="457" spans="1:13">
      <c r="A457" s="52" t="s">
        <v>1175</v>
      </c>
      <c r="B457" s="52" t="s">
        <v>1209</v>
      </c>
      <c r="C457" s="52"/>
      <c r="D457" s="52"/>
      <c r="E457" s="52"/>
      <c r="F457" s="52"/>
      <c r="G457" s="52"/>
      <c r="H457" s="52">
        <v>1</v>
      </c>
      <c r="I457" s="53" t="s">
        <v>267</v>
      </c>
      <c r="J457" s="52" t="s">
        <v>606</v>
      </c>
      <c r="K457" s="52">
        <v>3</v>
      </c>
      <c r="L457" s="53" t="s">
        <v>267</v>
      </c>
      <c r="M457" s="53" t="s">
        <v>267</v>
      </c>
    </row>
    <row r="458" spans="1:13">
      <c r="A458" s="52" t="s">
        <v>1175</v>
      </c>
      <c r="B458" s="52" t="s">
        <v>1210</v>
      </c>
      <c r="C458" s="52"/>
      <c r="D458" s="52"/>
      <c r="E458" s="52"/>
      <c r="F458" s="52"/>
      <c r="G458" s="52"/>
      <c r="H458" s="52">
        <v>1</v>
      </c>
      <c r="I458" s="53" t="s">
        <v>267</v>
      </c>
      <c r="J458" s="52" t="s">
        <v>606</v>
      </c>
      <c r="K458" s="52">
        <v>3</v>
      </c>
      <c r="L458" s="53" t="s">
        <v>267</v>
      </c>
      <c r="M458" s="53" t="s">
        <v>267</v>
      </c>
    </row>
    <row r="459" spans="1:13">
      <c r="A459" s="52" t="s">
        <v>1175</v>
      </c>
      <c r="B459" s="52" t="s">
        <v>1211</v>
      </c>
      <c r="C459" s="52"/>
      <c r="D459" s="52"/>
      <c r="E459" s="52"/>
      <c r="F459" s="52"/>
      <c r="G459" s="52"/>
      <c r="H459" s="52">
        <v>1</v>
      </c>
      <c r="I459" s="53" t="s">
        <v>267</v>
      </c>
      <c r="J459" s="52" t="s">
        <v>606</v>
      </c>
      <c r="K459" s="52">
        <v>3</v>
      </c>
      <c r="L459" s="53" t="s">
        <v>267</v>
      </c>
      <c r="M459" s="53" t="s">
        <v>267</v>
      </c>
    </row>
    <row r="460" spans="1:13">
      <c r="A460" s="52" t="s">
        <v>1175</v>
      </c>
      <c r="B460" s="52" t="s">
        <v>1212</v>
      </c>
      <c r="C460" s="52"/>
      <c r="D460" s="52"/>
      <c r="E460" s="52"/>
      <c r="F460" s="52"/>
      <c r="G460" s="52"/>
      <c r="H460" s="52">
        <v>1</v>
      </c>
      <c r="I460" s="53" t="s">
        <v>267</v>
      </c>
      <c r="J460" s="52" t="s">
        <v>606</v>
      </c>
      <c r="K460" s="52">
        <v>3</v>
      </c>
      <c r="L460" s="53" t="s">
        <v>267</v>
      </c>
      <c r="M460" s="53" t="s">
        <v>267</v>
      </c>
    </row>
    <row r="461" spans="1:13">
      <c r="A461" s="52" t="s">
        <v>1175</v>
      </c>
      <c r="B461" s="52" t="s">
        <v>1213</v>
      </c>
      <c r="C461" s="52"/>
      <c r="D461" s="52"/>
      <c r="E461" s="52"/>
      <c r="F461" s="52"/>
      <c r="G461" s="52"/>
      <c r="H461" s="52">
        <v>1</v>
      </c>
      <c r="I461" s="53" t="s">
        <v>267</v>
      </c>
      <c r="J461" s="52" t="s">
        <v>606</v>
      </c>
      <c r="K461" s="52">
        <v>3</v>
      </c>
      <c r="L461" s="53" t="s">
        <v>267</v>
      </c>
      <c r="M461" s="53" t="s">
        <v>267</v>
      </c>
    </row>
    <row r="462" spans="1:13">
      <c r="A462" s="52" t="s">
        <v>1175</v>
      </c>
      <c r="B462" s="52" t="s">
        <v>1214</v>
      </c>
      <c r="C462" s="52"/>
      <c r="D462" s="52"/>
      <c r="E462" s="52"/>
      <c r="F462" s="52"/>
      <c r="G462" s="52"/>
      <c r="H462" s="52">
        <v>1</v>
      </c>
      <c r="I462" s="53" t="s">
        <v>267</v>
      </c>
      <c r="J462" s="52" t="s">
        <v>606</v>
      </c>
      <c r="K462" s="52">
        <v>3</v>
      </c>
      <c r="L462" s="53" t="s">
        <v>267</v>
      </c>
      <c r="M462" s="53" t="s">
        <v>267</v>
      </c>
    </row>
    <row r="463" spans="1:13">
      <c r="A463" s="52" t="s">
        <v>1175</v>
      </c>
      <c r="B463" s="52" t="s">
        <v>1215</v>
      </c>
      <c r="C463" s="52"/>
      <c r="D463" s="52"/>
      <c r="E463" s="52"/>
      <c r="F463" s="52"/>
      <c r="G463" s="52"/>
      <c r="H463" s="52">
        <v>1</v>
      </c>
      <c r="I463" s="53" t="s">
        <v>267</v>
      </c>
      <c r="J463" s="52" t="s">
        <v>606</v>
      </c>
      <c r="K463" s="52">
        <v>3</v>
      </c>
      <c r="L463" s="53" t="s">
        <v>267</v>
      </c>
      <c r="M463" s="53" t="s">
        <v>267</v>
      </c>
    </row>
    <row r="464" spans="1:13">
      <c r="A464" s="52" t="s">
        <v>1175</v>
      </c>
      <c r="B464" s="52" t="s">
        <v>1216</v>
      </c>
      <c r="C464" s="52" t="s">
        <v>1217</v>
      </c>
      <c r="D464" s="52">
        <v>1895</v>
      </c>
      <c r="E464" s="52"/>
      <c r="F464" s="52"/>
      <c r="G464" s="52"/>
      <c r="H464" s="52">
        <v>1</v>
      </c>
      <c r="I464" s="53" t="s">
        <v>267</v>
      </c>
      <c r="J464" s="52" t="s">
        <v>606</v>
      </c>
      <c r="K464" s="52">
        <v>3</v>
      </c>
      <c r="L464" s="53" t="s">
        <v>267</v>
      </c>
      <c r="M464" s="53" t="s">
        <v>267</v>
      </c>
    </row>
    <row r="465" spans="1:13">
      <c r="A465" s="52" t="s">
        <v>1175</v>
      </c>
      <c r="B465" s="52" t="s">
        <v>1218</v>
      </c>
      <c r="C465" s="52"/>
      <c r="D465" s="52"/>
      <c r="E465" s="52"/>
      <c r="F465" s="52"/>
      <c r="G465" s="52"/>
      <c r="H465" s="52">
        <v>1</v>
      </c>
      <c r="I465" s="53" t="s">
        <v>267</v>
      </c>
      <c r="J465" s="52" t="s">
        <v>606</v>
      </c>
      <c r="K465" s="52">
        <v>3</v>
      </c>
      <c r="L465" s="53" t="s">
        <v>267</v>
      </c>
      <c r="M465" s="53" t="s">
        <v>267</v>
      </c>
    </row>
    <row r="466" spans="1:13">
      <c r="A466" s="52" t="s">
        <v>1175</v>
      </c>
      <c r="B466" s="52" t="s">
        <v>1219</v>
      </c>
      <c r="C466" s="52"/>
      <c r="D466" s="52"/>
      <c r="E466" s="52"/>
      <c r="F466" s="52"/>
      <c r="G466" s="52"/>
      <c r="H466" s="52">
        <v>1</v>
      </c>
      <c r="I466" s="53" t="s">
        <v>267</v>
      </c>
      <c r="J466" s="52" t="s">
        <v>606</v>
      </c>
      <c r="K466" s="52">
        <v>3</v>
      </c>
      <c r="L466" s="53" t="s">
        <v>267</v>
      </c>
      <c r="M466" s="53" t="s">
        <v>267</v>
      </c>
    </row>
    <row r="467" spans="1:13">
      <c r="A467" s="52" t="s">
        <v>1175</v>
      </c>
      <c r="B467" s="52" t="s">
        <v>1220</v>
      </c>
      <c r="C467" s="52"/>
      <c r="D467" s="52"/>
      <c r="E467" s="52"/>
      <c r="F467" s="52"/>
      <c r="G467" s="52"/>
      <c r="H467" s="52">
        <v>1</v>
      </c>
      <c r="I467" s="53" t="s">
        <v>267</v>
      </c>
      <c r="J467" s="52" t="s">
        <v>606</v>
      </c>
      <c r="K467" s="52">
        <v>3</v>
      </c>
      <c r="L467" s="53" t="s">
        <v>267</v>
      </c>
      <c r="M467" s="53" t="s">
        <v>267</v>
      </c>
    </row>
    <row r="468" spans="1:13">
      <c r="A468" s="52" t="s">
        <v>1175</v>
      </c>
      <c r="B468" s="52" t="s">
        <v>1221</v>
      </c>
      <c r="C468" s="52"/>
      <c r="D468" s="52"/>
      <c r="E468" s="52"/>
      <c r="F468" s="52"/>
      <c r="G468" s="52"/>
      <c r="H468" s="52">
        <v>1</v>
      </c>
      <c r="I468" s="53" t="s">
        <v>267</v>
      </c>
      <c r="J468" s="52" t="s">
        <v>606</v>
      </c>
      <c r="K468" s="52">
        <v>3</v>
      </c>
      <c r="L468" s="53" t="s">
        <v>267</v>
      </c>
      <c r="M468" s="53" t="s">
        <v>267</v>
      </c>
    </row>
    <row r="469" spans="1:13">
      <c r="A469" s="52" t="s">
        <v>1175</v>
      </c>
      <c r="B469" s="52" t="s">
        <v>1222</v>
      </c>
      <c r="C469" s="52"/>
      <c r="D469" s="52"/>
      <c r="E469" s="52"/>
      <c r="F469" s="52"/>
      <c r="G469" s="52"/>
      <c r="H469" s="52">
        <v>1</v>
      </c>
      <c r="I469" s="53" t="s">
        <v>267</v>
      </c>
      <c r="J469" s="52" t="s">
        <v>606</v>
      </c>
      <c r="K469" s="52">
        <v>3</v>
      </c>
      <c r="L469" s="53" t="s">
        <v>267</v>
      </c>
      <c r="M469" s="53" t="s">
        <v>267</v>
      </c>
    </row>
    <row r="470" spans="1:13">
      <c r="A470" s="52" t="s">
        <v>1175</v>
      </c>
      <c r="B470" s="52" t="s">
        <v>1223</v>
      </c>
      <c r="C470" s="52" t="s">
        <v>1224</v>
      </c>
      <c r="D470" s="52">
        <v>1940</v>
      </c>
      <c r="E470" s="52"/>
      <c r="F470" s="52"/>
      <c r="G470" s="52"/>
      <c r="H470" s="52">
        <v>1</v>
      </c>
      <c r="I470" s="53" t="s">
        <v>267</v>
      </c>
      <c r="J470" s="52" t="s">
        <v>606</v>
      </c>
      <c r="K470" s="52">
        <v>3</v>
      </c>
      <c r="L470" s="53" t="s">
        <v>267</v>
      </c>
      <c r="M470" s="53" t="s">
        <v>267</v>
      </c>
    </row>
    <row r="471" spans="1:13">
      <c r="A471" s="52" t="s">
        <v>1175</v>
      </c>
      <c r="B471" s="52" t="s">
        <v>1225</v>
      </c>
      <c r="C471" s="52" t="s">
        <v>1226</v>
      </c>
      <c r="D471" s="52">
        <v>1940</v>
      </c>
      <c r="E471" s="52"/>
      <c r="F471" s="52"/>
      <c r="G471" s="52"/>
      <c r="H471" s="52">
        <v>1</v>
      </c>
      <c r="I471" s="53" t="s">
        <v>267</v>
      </c>
      <c r="J471" s="52" t="s">
        <v>606</v>
      </c>
      <c r="K471" s="52">
        <v>3</v>
      </c>
      <c r="L471" s="53" t="s">
        <v>267</v>
      </c>
      <c r="M471" s="53" t="s">
        <v>267</v>
      </c>
    </row>
    <row r="472" spans="1:13">
      <c r="A472" s="52" t="s">
        <v>1175</v>
      </c>
      <c r="B472" s="52" t="s">
        <v>1227</v>
      </c>
      <c r="C472" s="52" t="s">
        <v>1228</v>
      </c>
      <c r="D472" s="52">
        <v>2030</v>
      </c>
      <c r="E472" s="52">
        <v>0.56999999999999995</v>
      </c>
      <c r="F472" s="52">
        <v>23.5</v>
      </c>
      <c r="G472" s="52">
        <v>5.6</v>
      </c>
      <c r="H472" s="52">
        <v>1</v>
      </c>
      <c r="I472" s="53" t="s">
        <v>267</v>
      </c>
      <c r="J472" s="52" t="s">
        <v>606</v>
      </c>
      <c r="K472" s="52">
        <v>3</v>
      </c>
      <c r="L472" s="53" t="s">
        <v>267</v>
      </c>
      <c r="M472" s="53" t="s">
        <v>267</v>
      </c>
    </row>
    <row r="473" spans="1:13">
      <c r="A473" s="52" t="s">
        <v>1175</v>
      </c>
      <c r="B473" s="52" t="s">
        <v>1229</v>
      </c>
      <c r="C473" s="52"/>
      <c r="D473" s="52"/>
      <c r="E473" s="52"/>
      <c r="F473" s="52"/>
      <c r="G473" s="52"/>
      <c r="H473" s="52">
        <v>1</v>
      </c>
      <c r="I473" s="53" t="s">
        <v>267</v>
      </c>
      <c r="J473" s="52" t="s">
        <v>606</v>
      </c>
      <c r="K473" s="52">
        <v>3</v>
      </c>
      <c r="L473" s="53" t="s">
        <v>267</v>
      </c>
      <c r="M473" s="53" t="s">
        <v>267</v>
      </c>
    </row>
    <row r="474" spans="1:13">
      <c r="A474" s="52" t="s">
        <v>1175</v>
      </c>
      <c r="B474" s="52" t="s">
        <v>1230</v>
      </c>
      <c r="C474" s="52"/>
      <c r="D474" s="52"/>
      <c r="E474" s="52"/>
      <c r="F474" s="52"/>
      <c r="G474" s="52"/>
      <c r="H474" s="52">
        <v>1</v>
      </c>
      <c r="I474" s="53" t="s">
        <v>267</v>
      </c>
      <c r="J474" s="52" t="s">
        <v>606</v>
      </c>
      <c r="K474" s="52">
        <v>3</v>
      </c>
      <c r="L474" s="53" t="s">
        <v>267</v>
      </c>
      <c r="M474" s="53" t="s">
        <v>267</v>
      </c>
    </row>
    <row r="475" spans="1:13">
      <c r="A475" s="52" t="s">
        <v>1175</v>
      </c>
      <c r="B475" s="52" t="s">
        <v>1231</v>
      </c>
      <c r="C475" s="52" t="s">
        <v>1232</v>
      </c>
      <c r="D475" s="52">
        <v>2150</v>
      </c>
      <c r="E475" s="52"/>
      <c r="F475" s="52"/>
      <c r="G475" s="52"/>
      <c r="H475" s="52">
        <v>1</v>
      </c>
      <c r="I475" s="53" t="s">
        <v>267</v>
      </c>
      <c r="J475" s="52" t="s">
        <v>606</v>
      </c>
      <c r="K475" s="52">
        <v>3</v>
      </c>
      <c r="L475" s="53" t="s">
        <v>267</v>
      </c>
      <c r="M475" s="53" t="s">
        <v>267</v>
      </c>
    </row>
    <row r="476" spans="1:13">
      <c r="A476" s="52" t="s">
        <v>1175</v>
      </c>
      <c r="B476" s="52" t="s">
        <v>1233</v>
      </c>
      <c r="C476" s="52" t="s">
        <v>1234</v>
      </c>
      <c r="D476" s="52">
        <v>2190</v>
      </c>
      <c r="E476" s="52"/>
      <c r="F476" s="52"/>
      <c r="G476" s="52"/>
      <c r="H476" s="52">
        <v>1</v>
      </c>
      <c r="I476" s="53" t="s">
        <v>267</v>
      </c>
      <c r="J476" s="52" t="s">
        <v>606</v>
      </c>
      <c r="K476" s="52">
        <v>3</v>
      </c>
      <c r="L476" s="53" t="s">
        <v>267</v>
      </c>
      <c r="M476" s="53" t="s">
        <v>267</v>
      </c>
    </row>
    <row r="477" spans="1:13">
      <c r="A477" s="52" t="s">
        <v>1175</v>
      </c>
      <c r="B477" s="52" t="s">
        <v>1235</v>
      </c>
      <c r="C477" s="52" t="s">
        <v>1236</v>
      </c>
      <c r="D477" s="52">
        <v>2190</v>
      </c>
      <c r="E477" s="52"/>
      <c r="F477" s="52"/>
      <c r="G477" s="52"/>
      <c r="H477" s="52">
        <v>1</v>
      </c>
      <c r="I477" s="53" t="s">
        <v>267</v>
      </c>
      <c r="J477" s="52" t="s">
        <v>606</v>
      </c>
      <c r="K477" s="52">
        <v>3</v>
      </c>
      <c r="L477" s="53" t="s">
        <v>267</v>
      </c>
      <c r="M477" s="53" t="s">
        <v>267</v>
      </c>
    </row>
    <row r="478" spans="1:13">
      <c r="A478" s="52" t="s">
        <v>1175</v>
      </c>
      <c r="B478" s="52" t="s">
        <v>1237</v>
      </c>
      <c r="C478" s="52"/>
      <c r="D478" s="52"/>
      <c r="E478" s="52"/>
      <c r="F478" s="52"/>
      <c r="G478" s="52"/>
      <c r="H478" s="52">
        <v>1</v>
      </c>
      <c r="I478" s="53" t="s">
        <v>267</v>
      </c>
      <c r="J478" s="52" t="s">
        <v>606</v>
      </c>
      <c r="K478" s="52">
        <v>3</v>
      </c>
      <c r="L478" s="53" t="s">
        <v>267</v>
      </c>
      <c r="M478" s="53" t="s">
        <v>267</v>
      </c>
    </row>
    <row r="479" spans="1:13">
      <c r="A479" s="52" t="s">
        <v>1175</v>
      </c>
      <c r="B479" s="52" t="s">
        <v>1238</v>
      </c>
      <c r="C479" s="52" t="s">
        <v>1239</v>
      </c>
      <c r="D479" s="52"/>
      <c r="E479" s="52"/>
      <c r="F479" s="52"/>
      <c r="G479" s="52"/>
      <c r="H479" s="52">
        <v>1</v>
      </c>
      <c r="I479" s="53" t="s">
        <v>267</v>
      </c>
      <c r="J479" s="52" t="s">
        <v>606</v>
      </c>
      <c r="K479" s="52">
        <v>3</v>
      </c>
      <c r="L479" s="53" t="s">
        <v>267</v>
      </c>
      <c r="M479" s="53" t="s">
        <v>267</v>
      </c>
    </row>
    <row r="480" spans="1:13">
      <c r="A480" s="52" t="s">
        <v>1175</v>
      </c>
      <c r="B480" s="52" t="s">
        <v>1240</v>
      </c>
      <c r="C480" s="52" t="s">
        <v>1241</v>
      </c>
      <c r="D480" s="52"/>
      <c r="E480" s="52"/>
      <c r="F480" s="52"/>
      <c r="G480" s="52"/>
      <c r="H480" s="52">
        <v>1</v>
      </c>
      <c r="I480" s="53" t="s">
        <v>267</v>
      </c>
      <c r="J480" s="52" t="s">
        <v>606</v>
      </c>
      <c r="K480" s="52">
        <v>3</v>
      </c>
      <c r="L480" s="53" t="s">
        <v>267</v>
      </c>
      <c r="M480" s="53" t="s">
        <v>267</v>
      </c>
    </row>
    <row r="481" spans="1:13">
      <c r="A481" s="52" t="s">
        <v>1175</v>
      </c>
      <c r="B481" s="52" t="s">
        <v>1242</v>
      </c>
      <c r="C481" s="52"/>
      <c r="D481" s="52"/>
      <c r="E481" s="52"/>
      <c r="F481" s="52"/>
      <c r="G481" s="52"/>
      <c r="H481" s="52">
        <v>1</v>
      </c>
      <c r="I481" s="53" t="s">
        <v>267</v>
      </c>
      <c r="J481" s="52" t="s">
        <v>606</v>
      </c>
      <c r="K481" s="52">
        <v>3</v>
      </c>
      <c r="L481" s="53" t="s">
        <v>267</v>
      </c>
      <c r="M481" s="53" t="s">
        <v>267</v>
      </c>
    </row>
    <row r="482" spans="1:13">
      <c r="A482" s="52" t="s">
        <v>1175</v>
      </c>
      <c r="B482" s="52" t="s">
        <v>1243</v>
      </c>
      <c r="C482" s="52"/>
      <c r="D482" s="52"/>
      <c r="E482" s="52"/>
      <c r="F482" s="52"/>
      <c r="G482" s="52"/>
      <c r="H482" s="52">
        <v>1</v>
      </c>
      <c r="I482" s="53" t="s">
        <v>267</v>
      </c>
      <c r="J482" s="52" t="s">
        <v>606</v>
      </c>
      <c r="K482" s="52">
        <v>3</v>
      </c>
      <c r="L482" s="53" t="s">
        <v>267</v>
      </c>
      <c r="M482" s="53" t="s">
        <v>267</v>
      </c>
    </row>
    <row r="483" spans="1:13">
      <c r="A483" s="52" t="s">
        <v>1175</v>
      </c>
      <c r="B483" s="52" t="s">
        <v>1244</v>
      </c>
      <c r="C483" s="52"/>
      <c r="D483" s="52"/>
      <c r="E483" s="52"/>
      <c r="F483" s="52"/>
      <c r="G483" s="52"/>
      <c r="H483" s="52">
        <v>1</v>
      </c>
      <c r="I483" s="53" t="s">
        <v>267</v>
      </c>
      <c r="J483" s="52" t="s">
        <v>606</v>
      </c>
      <c r="K483" s="52">
        <v>3</v>
      </c>
      <c r="L483" s="53" t="s">
        <v>267</v>
      </c>
      <c r="M483" s="53" t="s">
        <v>267</v>
      </c>
    </row>
    <row r="484" spans="1:13">
      <c r="A484" s="52" t="s">
        <v>1175</v>
      </c>
      <c r="B484" s="52" t="s">
        <v>1245</v>
      </c>
      <c r="C484" s="52" t="s">
        <v>1246</v>
      </c>
      <c r="D484" s="52">
        <v>2210</v>
      </c>
      <c r="E484" s="52"/>
      <c r="F484" s="52"/>
      <c r="G484" s="52"/>
      <c r="H484" s="52">
        <v>1</v>
      </c>
      <c r="I484" s="53" t="s">
        <v>267</v>
      </c>
      <c r="J484" s="52" t="s">
        <v>606</v>
      </c>
      <c r="K484" s="52">
        <v>3</v>
      </c>
      <c r="L484" s="53" t="s">
        <v>267</v>
      </c>
      <c r="M484" s="53" t="s">
        <v>267</v>
      </c>
    </row>
    <row r="485" spans="1:13">
      <c r="A485" s="52" t="s">
        <v>1175</v>
      </c>
      <c r="B485" s="52" t="s">
        <v>1247</v>
      </c>
      <c r="C485" s="52"/>
      <c r="D485" s="52"/>
      <c r="E485" s="52"/>
      <c r="F485" s="52"/>
      <c r="G485" s="52"/>
      <c r="H485" s="52">
        <v>1</v>
      </c>
      <c r="I485" s="53" t="s">
        <v>267</v>
      </c>
      <c r="J485" s="52" t="s">
        <v>606</v>
      </c>
      <c r="K485" s="52">
        <v>3</v>
      </c>
      <c r="L485" s="53" t="s">
        <v>267</v>
      </c>
      <c r="M485" s="53" t="s">
        <v>267</v>
      </c>
    </row>
    <row r="486" spans="1:13">
      <c r="A486" s="52" t="s">
        <v>1175</v>
      </c>
      <c r="B486" s="52" t="s">
        <v>1248</v>
      </c>
      <c r="C486" s="52"/>
      <c r="D486" s="52"/>
      <c r="E486" s="52"/>
      <c r="F486" s="52"/>
      <c r="G486" s="52"/>
      <c r="H486" s="52">
        <v>1</v>
      </c>
      <c r="I486" s="53" t="s">
        <v>267</v>
      </c>
      <c r="J486" s="52" t="s">
        <v>606</v>
      </c>
      <c r="K486" s="52">
        <v>3</v>
      </c>
      <c r="L486" s="53" t="s">
        <v>267</v>
      </c>
      <c r="M486" s="53" t="s">
        <v>267</v>
      </c>
    </row>
    <row r="487" spans="1:13">
      <c r="A487" s="52" t="s">
        <v>1175</v>
      </c>
      <c r="B487" s="52" t="s">
        <v>1249</v>
      </c>
      <c r="C487" s="52"/>
      <c r="D487" s="52"/>
      <c r="E487" s="52"/>
      <c r="F487" s="52"/>
      <c r="G487" s="52"/>
      <c r="H487" s="52">
        <v>1</v>
      </c>
      <c r="I487" s="53" t="s">
        <v>267</v>
      </c>
      <c r="J487" s="52" t="s">
        <v>606</v>
      </c>
      <c r="K487" s="52">
        <v>3</v>
      </c>
      <c r="L487" s="53" t="s">
        <v>267</v>
      </c>
      <c r="M487" s="53" t="s">
        <v>267</v>
      </c>
    </row>
    <row r="488" spans="1:13">
      <c r="A488" s="52" t="s">
        <v>1175</v>
      </c>
      <c r="B488" s="52" t="s">
        <v>1250</v>
      </c>
      <c r="C488" s="52"/>
      <c r="D488" s="52"/>
      <c r="E488" s="52"/>
      <c r="F488" s="52"/>
      <c r="G488" s="52"/>
      <c r="H488" s="52">
        <v>1</v>
      </c>
      <c r="I488" s="53" t="s">
        <v>267</v>
      </c>
      <c r="J488" s="52" t="s">
        <v>606</v>
      </c>
      <c r="K488" s="52">
        <v>3</v>
      </c>
      <c r="L488" s="53" t="s">
        <v>267</v>
      </c>
      <c r="M488" s="53" t="s">
        <v>267</v>
      </c>
    </row>
    <row r="489" spans="1:13">
      <c r="A489" s="52" t="s">
        <v>1175</v>
      </c>
      <c r="B489" s="52" t="s">
        <v>1251</v>
      </c>
      <c r="C489" s="52" t="s">
        <v>1252</v>
      </c>
      <c r="D489" s="52">
        <v>2210</v>
      </c>
      <c r="E489" s="52"/>
      <c r="F489" s="52"/>
      <c r="G489" s="52"/>
      <c r="H489" s="52">
        <v>1</v>
      </c>
      <c r="I489" s="53" t="s">
        <v>267</v>
      </c>
      <c r="J489" s="52" t="s">
        <v>606</v>
      </c>
      <c r="K489" s="52">
        <v>3</v>
      </c>
      <c r="L489" s="53" t="s">
        <v>267</v>
      </c>
      <c r="M489" s="53" t="s">
        <v>267</v>
      </c>
    </row>
    <row r="490" spans="1:13">
      <c r="A490" s="52" t="s">
        <v>1175</v>
      </c>
      <c r="B490" s="52" t="s">
        <v>1253</v>
      </c>
      <c r="C490" s="52" t="s">
        <v>1254</v>
      </c>
      <c r="D490" s="52">
        <v>2915</v>
      </c>
      <c r="E490" s="52">
        <v>0.55000000000000004</v>
      </c>
      <c r="F490" s="52">
        <v>27</v>
      </c>
      <c r="G490" s="52">
        <v>6.35</v>
      </c>
      <c r="H490" s="52">
        <v>1</v>
      </c>
      <c r="I490" s="53" t="s">
        <v>267</v>
      </c>
      <c r="J490" s="52" t="s">
        <v>606</v>
      </c>
      <c r="K490" s="52">
        <v>3</v>
      </c>
      <c r="L490" s="53" t="s">
        <v>267</v>
      </c>
      <c r="M490" s="53" t="s">
        <v>267</v>
      </c>
    </row>
    <row r="491" spans="1:13">
      <c r="A491" s="52" t="s">
        <v>1175</v>
      </c>
      <c r="B491" s="52" t="s">
        <v>1255</v>
      </c>
      <c r="C491" s="52"/>
      <c r="D491" s="52"/>
      <c r="E491" s="52"/>
      <c r="F491" s="52"/>
      <c r="G491" s="52"/>
      <c r="H491" s="52">
        <v>1</v>
      </c>
      <c r="I491" s="53" t="s">
        <v>267</v>
      </c>
      <c r="J491" s="52" t="s">
        <v>606</v>
      </c>
      <c r="K491" s="52">
        <v>3</v>
      </c>
      <c r="L491" s="53" t="s">
        <v>267</v>
      </c>
      <c r="M491" s="53" t="s">
        <v>267</v>
      </c>
    </row>
    <row r="492" spans="1:13">
      <c r="A492" s="52" t="s">
        <v>1175</v>
      </c>
      <c r="B492" s="52" t="s">
        <v>1256</v>
      </c>
      <c r="C492" s="52"/>
      <c r="D492" s="52"/>
      <c r="E492" s="52"/>
      <c r="F492" s="52"/>
      <c r="G492" s="52"/>
      <c r="H492" s="52">
        <v>1</v>
      </c>
      <c r="I492" s="53" t="s">
        <v>267</v>
      </c>
      <c r="J492" s="52" t="s">
        <v>606</v>
      </c>
      <c r="K492" s="52">
        <v>3</v>
      </c>
      <c r="L492" s="53" t="s">
        <v>267</v>
      </c>
      <c r="M492" s="53" t="s">
        <v>267</v>
      </c>
    </row>
    <row r="493" spans="1:13">
      <c r="A493" s="52" t="s">
        <v>1175</v>
      </c>
      <c r="B493" s="52" t="s">
        <v>1257</v>
      </c>
      <c r="C493" s="52"/>
      <c r="D493" s="52"/>
      <c r="E493" s="52"/>
      <c r="F493" s="52"/>
      <c r="G493" s="52"/>
      <c r="H493" s="52">
        <v>1</v>
      </c>
      <c r="I493" s="53" t="s">
        <v>267</v>
      </c>
      <c r="J493" s="52" t="s">
        <v>606</v>
      </c>
      <c r="K493" s="52">
        <v>3</v>
      </c>
      <c r="L493" s="53" t="s">
        <v>267</v>
      </c>
      <c r="M493" s="53" t="s">
        <v>267</v>
      </c>
    </row>
    <row r="494" spans="1:13">
      <c r="A494" s="52" t="s">
        <v>1175</v>
      </c>
      <c r="B494" s="52" t="s">
        <v>1258</v>
      </c>
      <c r="C494" s="52"/>
      <c r="D494" s="52"/>
      <c r="E494" s="52"/>
      <c r="F494" s="52"/>
      <c r="G494" s="52"/>
      <c r="H494" s="52">
        <v>1</v>
      </c>
      <c r="I494" s="53" t="s">
        <v>267</v>
      </c>
      <c r="J494" s="52" t="s">
        <v>606</v>
      </c>
      <c r="K494" s="52">
        <v>3</v>
      </c>
      <c r="L494" s="53" t="s">
        <v>267</v>
      </c>
      <c r="M494" s="53" t="s">
        <v>267</v>
      </c>
    </row>
    <row r="495" spans="1:13">
      <c r="A495" s="52" t="s">
        <v>1175</v>
      </c>
      <c r="B495" s="52" t="s">
        <v>1259</v>
      </c>
      <c r="C495" s="52"/>
      <c r="D495" s="52"/>
      <c r="E495" s="52"/>
      <c r="F495" s="52"/>
      <c r="G495" s="52"/>
      <c r="H495" s="52">
        <v>1</v>
      </c>
      <c r="I495" s="53" t="s">
        <v>267</v>
      </c>
      <c r="J495" s="52" t="s">
        <v>606</v>
      </c>
      <c r="K495" s="52">
        <v>3</v>
      </c>
      <c r="L495" s="53" t="s">
        <v>267</v>
      </c>
      <c r="M495" s="53" t="s">
        <v>267</v>
      </c>
    </row>
    <row r="496" spans="1:13">
      <c r="A496" s="52" t="s">
        <v>1175</v>
      </c>
      <c r="B496" s="52" t="s">
        <v>1260</v>
      </c>
      <c r="C496" s="52"/>
      <c r="D496" s="52"/>
      <c r="E496" s="52"/>
      <c r="F496" s="52"/>
      <c r="G496" s="52"/>
      <c r="H496" s="52">
        <v>1</v>
      </c>
      <c r="I496" s="53" t="s">
        <v>267</v>
      </c>
      <c r="J496" s="52" t="s">
        <v>606</v>
      </c>
      <c r="K496" s="52">
        <v>3</v>
      </c>
      <c r="L496" s="53" t="s">
        <v>267</v>
      </c>
      <c r="M496" s="53" t="s">
        <v>267</v>
      </c>
    </row>
    <row r="497" spans="1:17">
      <c r="A497" s="52" t="s">
        <v>1175</v>
      </c>
      <c r="B497" s="52" t="s">
        <v>1261</v>
      </c>
      <c r="C497" s="52"/>
      <c r="D497" s="52"/>
      <c r="E497" s="52"/>
      <c r="F497" s="52"/>
      <c r="G497" s="52"/>
      <c r="H497" s="52">
        <v>1</v>
      </c>
      <c r="I497" s="53" t="s">
        <v>267</v>
      </c>
      <c r="J497" s="52" t="s">
        <v>606</v>
      </c>
      <c r="K497" s="52">
        <v>3</v>
      </c>
      <c r="L497" s="53" t="s">
        <v>267</v>
      </c>
      <c r="M497" s="53" t="s">
        <v>267</v>
      </c>
      <c r="N497" s="52"/>
      <c r="O497" s="52"/>
      <c r="P497" s="52"/>
      <c r="Q497" s="52"/>
    </row>
    <row r="498" spans="1:17">
      <c r="A498" s="52" t="s">
        <v>1175</v>
      </c>
      <c r="B498" s="52" t="s">
        <v>1262</v>
      </c>
      <c r="C498" s="52"/>
      <c r="D498" s="52"/>
      <c r="E498" s="52"/>
      <c r="F498" s="52"/>
      <c r="G498" s="52"/>
      <c r="H498" s="52">
        <v>1</v>
      </c>
      <c r="I498" s="53" t="s">
        <v>267</v>
      </c>
      <c r="J498" s="52" t="s">
        <v>606</v>
      </c>
      <c r="K498" s="52">
        <v>3</v>
      </c>
      <c r="L498" s="53" t="s">
        <v>267</v>
      </c>
      <c r="M498" s="53" t="s">
        <v>267</v>
      </c>
      <c r="N498" s="52"/>
      <c r="O498" s="52"/>
      <c r="P498" s="52"/>
      <c r="Q498" s="52"/>
    </row>
    <row r="499" spans="1:17">
      <c r="A499" s="52" t="s">
        <v>1175</v>
      </c>
      <c r="B499" s="52" t="s">
        <v>1263</v>
      </c>
      <c r="C499" s="52" t="s">
        <v>1246</v>
      </c>
      <c r="D499" s="52">
        <v>2210</v>
      </c>
      <c r="E499" s="52"/>
      <c r="F499" s="52"/>
      <c r="G499" s="52"/>
      <c r="H499" s="52">
        <v>1</v>
      </c>
      <c r="I499" s="53" t="s">
        <v>267</v>
      </c>
      <c r="J499" s="52" t="s">
        <v>606</v>
      </c>
      <c r="K499" s="52">
        <v>3</v>
      </c>
      <c r="L499" s="53" t="s">
        <v>267</v>
      </c>
      <c r="M499" s="53" t="s">
        <v>267</v>
      </c>
      <c r="N499" s="52"/>
      <c r="O499" s="52"/>
      <c r="P499" s="52"/>
      <c r="Q499" s="52"/>
    </row>
    <row r="500" spans="1:17">
      <c r="A500" s="52" t="s">
        <v>1175</v>
      </c>
      <c r="B500" s="52" t="s">
        <v>1264</v>
      </c>
      <c r="C500" s="52"/>
      <c r="D500" s="52"/>
      <c r="E500" s="52"/>
      <c r="F500" s="52"/>
      <c r="G500" s="52"/>
      <c r="H500" s="52">
        <v>1</v>
      </c>
      <c r="I500" s="53" t="s">
        <v>267</v>
      </c>
      <c r="J500" s="52" t="s">
        <v>606</v>
      </c>
      <c r="K500" s="52">
        <v>3</v>
      </c>
      <c r="L500" s="53" t="s">
        <v>267</v>
      </c>
      <c r="M500" s="53" t="s">
        <v>267</v>
      </c>
      <c r="N500" s="52"/>
      <c r="O500" s="52"/>
      <c r="P500" s="52"/>
      <c r="Q500" s="52"/>
    </row>
    <row r="501" spans="1:17">
      <c r="A501" s="52" t="s">
        <v>1175</v>
      </c>
      <c r="B501" s="52" t="s">
        <v>1265</v>
      </c>
      <c r="C501" s="52"/>
      <c r="D501" s="52"/>
      <c r="E501" s="52"/>
      <c r="F501" s="52"/>
      <c r="G501" s="52"/>
      <c r="H501" s="52">
        <v>1</v>
      </c>
      <c r="I501" s="53" t="s">
        <v>267</v>
      </c>
      <c r="J501" s="52" t="s">
        <v>606</v>
      </c>
      <c r="K501" s="52">
        <v>3</v>
      </c>
      <c r="L501" s="53" t="s">
        <v>267</v>
      </c>
      <c r="M501" s="53" t="s">
        <v>267</v>
      </c>
      <c r="N501" s="52"/>
      <c r="O501" s="52"/>
      <c r="P501" s="52"/>
      <c r="Q501" s="52"/>
    </row>
    <row r="502" spans="1:17">
      <c r="A502" s="52" t="s">
        <v>1175</v>
      </c>
      <c r="B502" s="52" t="s">
        <v>1266</v>
      </c>
      <c r="C502" s="52"/>
      <c r="D502" s="52"/>
      <c r="E502" s="52"/>
      <c r="F502" s="52"/>
      <c r="G502" s="52"/>
      <c r="H502" s="52">
        <v>1</v>
      </c>
      <c r="I502" s="53" t="s">
        <v>267</v>
      </c>
      <c r="J502" s="52" t="s">
        <v>606</v>
      </c>
      <c r="K502" s="52">
        <v>3</v>
      </c>
      <c r="L502" s="53" t="s">
        <v>267</v>
      </c>
      <c r="M502" s="53" t="s">
        <v>267</v>
      </c>
      <c r="N502" s="52"/>
      <c r="O502" s="52"/>
      <c r="P502" s="52"/>
      <c r="Q502" s="52"/>
    </row>
    <row r="503" spans="1:17">
      <c r="A503" s="52" t="s">
        <v>1175</v>
      </c>
      <c r="B503" s="52" t="s">
        <v>1267</v>
      </c>
      <c r="C503" s="52" t="s">
        <v>1268</v>
      </c>
      <c r="D503" s="52"/>
      <c r="E503" s="52"/>
      <c r="F503" s="52"/>
      <c r="G503" s="52"/>
      <c r="H503" s="52">
        <v>1</v>
      </c>
      <c r="I503" s="53" t="s">
        <v>267</v>
      </c>
      <c r="J503" s="52" t="s">
        <v>606</v>
      </c>
      <c r="K503" s="52">
        <v>3</v>
      </c>
      <c r="L503" s="53" t="s">
        <v>267</v>
      </c>
      <c r="M503" s="53" t="s">
        <v>267</v>
      </c>
      <c r="N503" s="52"/>
      <c r="O503" s="52"/>
      <c r="P503" s="52"/>
      <c r="Q503" s="52"/>
    </row>
    <row r="504" spans="1:17">
      <c r="A504" s="52" t="s">
        <v>1175</v>
      </c>
      <c r="B504" s="52" t="s">
        <v>1269</v>
      </c>
      <c r="C504" s="52" t="s">
        <v>1270</v>
      </c>
      <c r="D504" s="52">
        <v>1135</v>
      </c>
      <c r="E504" s="52">
        <v>0.65</v>
      </c>
      <c r="F504" s="52"/>
      <c r="G504" s="52"/>
      <c r="H504" s="52">
        <v>3</v>
      </c>
      <c r="I504" s="52">
        <v>4</v>
      </c>
      <c r="J504" s="52" t="s">
        <v>484</v>
      </c>
      <c r="K504" s="52">
        <v>1</v>
      </c>
      <c r="L504" s="52">
        <v>1</v>
      </c>
      <c r="M504" s="52">
        <v>2</v>
      </c>
      <c r="N504" s="52">
        <v>43.2</v>
      </c>
      <c r="O504" s="52">
        <v>23.5</v>
      </c>
      <c r="P504" s="52">
        <v>404</v>
      </c>
      <c r="Q504" s="52"/>
    </row>
    <row r="505" spans="1:17">
      <c r="A505" s="52" t="s">
        <v>1175</v>
      </c>
      <c r="B505" s="52" t="s">
        <v>1271</v>
      </c>
      <c r="C505" s="52" t="s">
        <v>1272</v>
      </c>
      <c r="D505" s="52">
        <v>1260</v>
      </c>
      <c r="E505" s="52">
        <v>0.61</v>
      </c>
      <c r="F505" s="52"/>
      <c r="G505" s="52"/>
      <c r="H505" s="52">
        <v>3</v>
      </c>
      <c r="I505" s="52"/>
      <c r="J505" s="52"/>
      <c r="K505" s="52"/>
      <c r="L505" s="52"/>
      <c r="M505" s="52"/>
      <c r="N505" s="52"/>
      <c r="O505" s="52"/>
      <c r="P505" s="52">
        <v>407</v>
      </c>
      <c r="Q505" s="52"/>
    </row>
    <row r="506" spans="1:17">
      <c r="A506" s="52" t="s">
        <v>1175</v>
      </c>
      <c r="B506" s="52" t="s">
        <v>1273</v>
      </c>
      <c r="C506" s="52" t="s">
        <v>1274</v>
      </c>
      <c r="D506" s="52">
        <v>4900</v>
      </c>
      <c r="E506" s="52"/>
      <c r="F506" s="52"/>
      <c r="G506" s="52"/>
      <c r="H506" s="52">
        <v>2</v>
      </c>
      <c r="I506" s="52">
        <v>6</v>
      </c>
      <c r="J506" s="52">
        <v>9</v>
      </c>
      <c r="K506" s="52">
        <v>1</v>
      </c>
      <c r="L506" s="53" t="s">
        <v>267</v>
      </c>
      <c r="M506" s="52">
        <v>3</v>
      </c>
      <c r="N506" s="52"/>
      <c r="O506" s="52"/>
      <c r="P506" s="52"/>
      <c r="Q506" s="52" t="s">
        <v>412</v>
      </c>
    </row>
    <row r="507" spans="1:17">
      <c r="A507" s="52" t="s">
        <v>1175</v>
      </c>
      <c r="B507" s="52" t="s">
        <v>1275</v>
      </c>
      <c r="C507" s="52" t="s">
        <v>1276</v>
      </c>
      <c r="D507" s="52">
        <v>5545</v>
      </c>
      <c r="E507" s="52"/>
      <c r="F507" s="52"/>
      <c r="G507" s="52"/>
      <c r="H507" s="52">
        <v>2</v>
      </c>
      <c r="I507" s="52">
        <v>6</v>
      </c>
      <c r="J507" s="52">
        <v>9</v>
      </c>
      <c r="K507" s="52">
        <v>1</v>
      </c>
      <c r="L507" s="53" t="s">
        <v>267</v>
      </c>
      <c r="M507" s="52">
        <v>3</v>
      </c>
      <c r="N507" s="52"/>
      <c r="O507" s="52"/>
      <c r="P507" s="52"/>
      <c r="Q507" s="52"/>
    </row>
    <row r="508" spans="1:17">
      <c r="A508" s="52" t="s">
        <v>1175</v>
      </c>
      <c r="B508" s="52" t="s">
        <v>1277</v>
      </c>
      <c r="C508" s="52" t="s">
        <v>1278</v>
      </c>
      <c r="D508" s="52">
        <v>5095</v>
      </c>
      <c r="E508" s="52">
        <v>0.39</v>
      </c>
      <c r="F508" s="52">
        <v>46.5</v>
      </c>
      <c r="G508" s="52">
        <v>13.5</v>
      </c>
      <c r="H508" s="52">
        <v>2</v>
      </c>
      <c r="I508" s="52">
        <v>6</v>
      </c>
      <c r="J508" s="52">
        <v>9</v>
      </c>
      <c r="K508" s="52">
        <v>1</v>
      </c>
      <c r="L508" s="53" t="s">
        <v>267</v>
      </c>
      <c r="M508" s="52">
        <v>3</v>
      </c>
      <c r="N508" s="52"/>
      <c r="O508" s="52"/>
      <c r="P508" s="52"/>
      <c r="Q508" s="52"/>
    </row>
    <row r="509" spans="1:17">
      <c r="A509" s="52" t="s">
        <v>1175</v>
      </c>
      <c r="B509" s="52" t="s">
        <v>1279</v>
      </c>
      <c r="C509" s="52" t="s">
        <v>1280</v>
      </c>
      <c r="D509" s="52">
        <v>5095</v>
      </c>
      <c r="E509" s="52">
        <v>0.39</v>
      </c>
      <c r="F509" s="52">
        <v>46.5</v>
      </c>
      <c r="G509" s="52">
        <v>13.5</v>
      </c>
      <c r="H509" s="52">
        <v>2</v>
      </c>
      <c r="I509" s="52">
        <v>6</v>
      </c>
      <c r="J509" s="52">
        <v>9</v>
      </c>
      <c r="K509" s="52">
        <v>1</v>
      </c>
      <c r="L509" s="53" t="s">
        <v>267</v>
      </c>
      <c r="M509" s="52">
        <v>3</v>
      </c>
      <c r="N509" s="52">
        <v>109</v>
      </c>
      <c r="O509" s="52">
        <v>43.2</v>
      </c>
      <c r="P509" s="52">
        <v>2219</v>
      </c>
      <c r="Q509" s="52"/>
    </row>
    <row r="510" spans="1:17">
      <c r="A510" s="52" t="s">
        <v>1281</v>
      </c>
      <c r="B510" s="52" t="s">
        <v>1282</v>
      </c>
      <c r="C510" s="52" t="s">
        <v>1283</v>
      </c>
      <c r="D510" s="52"/>
      <c r="E510" s="52"/>
      <c r="F510" s="52"/>
      <c r="G510" s="52"/>
      <c r="H510" s="52" t="s">
        <v>426</v>
      </c>
      <c r="I510" s="53" t="s">
        <v>267</v>
      </c>
      <c r="J510" s="52" t="s">
        <v>1001</v>
      </c>
      <c r="K510" s="52">
        <v>2</v>
      </c>
      <c r="L510" s="53" t="s">
        <v>267</v>
      </c>
      <c r="M510" s="52">
        <v>2</v>
      </c>
      <c r="N510" s="52"/>
      <c r="O510" s="52"/>
      <c r="P510" s="52"/>
      <c r="Q510" s="52"/>
    </row>
    <row r="511" spans="1:17">
      <c r="A511" s="52" t="s">
        <v>1281</v>
      </c>
      <c r="B511" s="52" t="s">
        <v>1282</v>
      </c>
      <c r="C511" s="52" t="s">
        <v>1284</v>
      </c>
      <c r="D511" s="52"/>
      <c r="E511" s="52"/>
      <c r="F511" s="52"/>
      <c r="G511" s="52"/>
      <c r="H511" s="52" t="s">
        <v>426</v>
      </c>
      <c r="I511" s="53" t="s">
        <v>267</v>
      </c>
      <c r="J511" s="52" t="s">
        <v>1001</v>
      </c>
      <c r="K511" s="52">
        <v>2</v>
      </c>
      <c r="L511" s="53" t="s">
        <v>267</v>
      </c>
      <c r="M511" s="52">
        <v>2</v>
      </c>
      <c r="N511" s="52"/>
      <c r="O511" s="52"/>
      <c r="P511" s="52"/>
      <c r="Q511" s="52"/>
    </row>
    <row r="512" spans="1:17">
      <c r="A512" s="52" t="s">
        <v>1285</v>
      </c>
      <c r="B512" s="52" t="s">
        <v>1286</v>
      </c>
      <c r="C512" s="52" t="s">
        <v>1287</v>
      </c>
      <c r="D512" s="52">
        <v>650</v>
      </c>
      <c r="E512" s="52"/>
      <c r="F512" s="52"/>
      <c r="G512" s="52"/>
      <c r="H512" s="52"/>
      <c r="I512" s="52"/>
      <c r="J512" s="52"/>
      <c r="K512" s="52"/>
      <c r="L512" s="52"/>
      <c r="M512" s="52"/>
      <c r="N512" s="52"/>
      <c r="O512" s="52"/>
      <c r="P512" s="52"/>
      <c r="Q512" s="52"/>
    </row>
    <row r="513" spans="1:17">
      <c r="A513" s="52" t="s">
        <v>1288</v>
      </c>
      <c r="B513" s="52" t="s">
        <v>1289</v>
      </c>
      <c r="C513" s="52" t="s">
        <v>1290</v>
      </c>
      <c r="D513" s="52">
        <v>1302</v>
      </c>
      <c r="E513" s="52"/>
      <c r="F513" s="52"/>
      <c r="G513" s="52"/>
      <c r="H513" s="52"/>
      <c r="I513" s="52"/>
      <c r="J513" s="52"/>
      <c r="K513" s="52"/>
      <c r="L513" s="52"/>
      <c r="M513" s="52"/>
      <c r="N513" s="52"/>
      <c r="O513" s="52"/>
      <c r="P513" s="52"/>
      <c r="Q513" s="52"/>
    </row>
    <row r="514" spans="1:17">
      <c r="A514" s="52" t="s">
        <v>1288</v>
      </c>
      <c r="B514" s="52" t="s">
        <v>1291</v>
      </c>
      <c r="C514" s="52" t="s">
        <v>949</v>
      </c>
      <c r="D514" s="52">
        <v>1302</v>
      </c>
      <c r="E514" s="52"/>
      <c r="F514" s="52"/>
      <c r="G514" s="52">
        <v>14.4</v>
      </c>
      <c r="H514" s="52" t="s">
        <v>426</v>
      </c>
      <c r="I514" s="53" t="s">
        <v>267</v>
      </c>
      <c r="J514" s="52" t="s">
        <v>1001</v>
      </c>
      <c r="K514" s="52">
        <v>2</v>
      </c>
      <c r="L514" s="53" t="s">
        <v>267</v>
      </c>
      <c r="M514" s="52">
        <v>2</v>
      </c>
      <c r="N514" s="52">
        <v>77.400000000000006</v>
      </c>
      <c r="O514" s="52">
        <v>29.9</v>
      </c>
      <c r="P514" s="52">
        <v>529</v>
      </c>
      <c r="Q514" s="52"/>
    </row>
    <row r="515" spans="1:17">
      <c r="A515" s="52" t="s">
        <v>1292</v>
      </c>
      <c r="B515" s="52" t="s">
        <v>1293</v>
      </c>
      <c r="C515" s="52" t="s">
        <v>1294</v>
      </c>
      <c r="D515" s="52">
        <v>5500</v>
      </c>
      <c r="E515" s="52">
        <v>0.64</v>
      </c>
      <c r="F515" s="52">
        <v>58</v>
      </c>
      <c r="G515" s="52">
        <v>5.6</v>
      </c>
      <c r="H515" s="52" t="s">
        <v>426</v>
      </c>
      <c r="I515" s="53" t="s">
        <v>267</v>
      </c>
      <c r="J515" s="52">
        <v>6</v>
      </c>
      <c r="K515" s="52">
        <v>1</v>
      </c>
      <c r="L515" s="53" t="s">
        <v>267</v>
      </c>
      <c r="M515" s="52">
        <v>2</v>
      </c>
      <c r="N515" s="52"/>
      <c r="O515" s="52"/>
      <c r="P515" s="52"/>
      <c r="Q515" s="52" t="s">
        <v>412</v>
      </c>
    </row>
    <row r="516" spans="1:17">
      <c r="A516" s="52" t="s">
        <v>1292</v>
      </c>
      <c r="B516" s="52" t="s">
        <v>1295</v>
      </c>
      <c r="C516" s="52" t="s">
        <v>1296</v>
      </c>
      <c r="D516" s="52">
        <v>6500</v>
      </c>
      <c r="E516" s="52"/>
      <c r="F516" s="52"/>
      <c r="G516" s="52"/>
      <c r="H516" s="52" t="s">
        <v>426</v>
      </c>
      <c r="I516" s="53" t="s">
        <v>267</v>
      </c>
      <c r="J516" s="52">
        <v>6</v>
      </c>
      <c r="K516" s="52">
        <v>1</v>
      </c>
      <c r="L516" s="53" t="s">
        <v>267</v>
      </c>
      <c r="M516" s="52">
        <v>2</v>
      </c>
      <c r="N516" s="52"/>
      <c r="O516" s="52"/>
      <c r="P516" s="52"/>
      <c r="Q516" s="52"/>
    </row>
    <row r="517" spans="1:17">
      <c r="A517" s="52" t="s">
        <v>1297</v>
      </c>
      <c r="B517" s="52" t="s">
        <v>1298</v>
      </c>
      <c r="C517" s="52" t="s">
        <v>1299</v>
      </c>
      <c r="D517" s="52">
        <v>993</v>
      </c>
      <c r="E517" s="52"/>
      <c r="F517" s="52"/>
      <c r="G517" s="52"/>
      <c r="H517" s="52" t="s">
        <v>426</v>
      </c>
      <c r="I517" s="52"/>
      <c r="J517" s="52" t="s">
        <v>606</v>
      </c>
      <c r="K517" s="52">
        <v>1</v>
      </c>
      <c r="L517" s="52" t="s">
        <v>267</v>
      </c>
      <c r="M517" s="52">
        <v>1</v>
      </c>
      <c r="N517" s="52"/>
      <c r="O517" s="52"/>
      <c r="P517" s="52"/>
      <c r="Q517" s="52"/>
    </row>
    <row r="518" spans="1:17">
      <c r="A518" s="52" t="s">
        <v>1297</v>
      </c>
      <c r="B518" s="52" t="s">
        <v>1300</v>
      </c>
      <c r="C518" s="52" t="s">
        <v>1301</v>
      </c>
      <c r="D518" s="52">
        <v>641</v>
      </c>
      <c r="E518" s="52">
        <v>0.57299999999999995</v>
      </c>
      <c r="F518" s="52"/>
      <c r="G518" s="52">
        <v>9</v>
      </c>
      <c r="H518" s="52" t="s">
        <v>426</v>
      </c>
      <c r="I518" s="53" t="s">
        <v>267</v>
      </c>
      <c r="J518" s="52" t="s">
        <v>547</v>
      </c>
      <c r="K518" s="52">
        <v>2</v>
      </c>
      <c r="L518" s="53" t="s">
        <v>267</v>
      </c>
      <c r="M518" s="52">
        <v>1</v>
      </c>
      <c r="N518" s="52">
        <v>42.91</v>
      </c>
      <c r="O518" s="52">
        <v>22.4</v>
      </c>
      <c r="P518" s="52">
        <v>265</v>
      </c>
      <c r="Q518" s="52"/>
    </row>
    <row r="519" spans="1:17">
      <c r="A519" s="52" t="s">
        <v>1297</v>
      </c>
      <c r="B519" s="52" t="s">
        <v>1302</v>
      </c>
      <c r="C519" s="52" t="s">
        <v>1303</v>
      </c>
      <c r="D519" s="52">
        <v>641</v>
      </c>
      <c r="E519" s="52">
        <v>0.57299999999999995</v>
      </c>
      <c r="F519" s="52"/>
      <c r="G519" s="52">
        <v>9</v>
      </c>
      <c r="H519" s="52" t="s">
        <v>426</v>
      </c>
      <c r="I519" s="53" t="s">
        <v>267</v>
      </c>
      <c r="J519" s="52" t="s">
        <v>547</v>
      </c>
      <c r="K519" s="52">
        <v>2</v>
      </c>
      <c r="L519" s="53" t="s">
        <v>267</v>
      </c>
      <c r="M519" s="52">
        <v>1</v>
      </c>
      <c r="N519" s="52">
        <v>42.91</v>
      </c>
      <c r="O519" s="52">
        <v>22.4</v>
      </c>
      <c r="P519" s="52">
        <v>265</v>
      </c>
      <c r="Q519" s="52"/>
    </row>
    <row r="520" spans="1:17">
      <c r="A520" s="52" t="s">
        <v>1297</v>
      </c>
      <c r="B520" s="52" t="s">
        <v>1304</v>
      </c>
      <c r="C520" s="52" t="s">
        <v>1305</v>
      </c>
      <c r="D520" s="52">
        <v>641</v>
      </c>
      <c r="E520" s="52">
        <v>0.57299999999999995</v>
      </c>
      <c r="F520" s="52"/>
      <c r="G520" s="52">
        <v>9</v>
      </c>
      <c r="H520" s="52" t="s">
        <v>426</v>
      </c>
      <c r="I520" s="53" t="s">
        <v>267</v>
      </c>
      <c r="J520" s="52" t="s">
        <v>547</v>
      </c>
      <c r="K520" s="52">
        <v>2</v>
      </c>
      <c r="L520" s="53" t="s">
        <v>267</v>
      </c>
      <c r="M520" s="52">
        <v>1</v>
      </c>
      <c r="N520" s="52">
        <v>42.91</v>
      </c>
      <c r="O520" s="52">
        <v>22.4</v>
      </c>
      <c r="P520" s="52">
        <v>265</v>
      </c>
      <c r="Q520" s="52"/>
    </row>
    <row r="521" spans="1:17">
      <c r="A521" s="52" t="s">
        <v>1297</v>
      </c>
      <c r="B521" s="52" t="s">
        <v>1306</v>
      </c>
      <c r="C521" s="52" t="s">
        <v>1307</v>
      </c>
      <c r="D521" s="52">
        <v>641</v>
      </c>
      <c r="E521" s="52">
        <v>0.57299999999999995</v>
      </c>
      <c r="F521" s="52"/>
      <c r="G521" s="52">
        <v>9</v>
      </c>
      <c r="H521" s="52" t="s">
        <v>426</v>
      </c>
      <c r="I521" s="53" t="s">
        <v>267</v>
      </c>
      <c r="J521" s="52" t="s">
        <v>547</v>
      </c>
      <c r="K521" s="52">
        <v>2</v>
      </c>
      <c r="L521" s="53" t="s">
        <v>267</v>
      </c>
      <c r="M521" s="52">
        <v>1</v>
      </c>
      <c r="N521" s="52">
        <v>42.91</v>
      </c>
      <c r="O521" s="52">
        <v>22.4</v>
      </c>
      <c r="P521" s="52">
        <v>265</v>
      </c>
      <c r="Q521" s="52"/>
    </row>
    <row r="522" spans="1:17">
      <c r="A522" s="52" t="s">
        <v>1297</v>
      </c>
      <c r="B522" s="52" t="s">
        <v>1308</v>
      </c>
      <c r="C522" s="52" t="s">
        <v>1309</v>
      </c>
      <c r="D522" s="52">
        <v>660</v>
      </c>
      <c r="E522" s="52"/>
      <c r="F522" s="52"/>
      <c r="G522" s="52"/>
      <c r="H522" s="52" t="s">
        <v>426</v>
      </c>
      <c r="I522" s="53" t="s">
        <v>267</v>
      </c>
      <c r="J522" s="52" t="s">
        <v>547</v>
      </c>
      <c r="K522" s="52">
        <v>2</v>
      </c>
      <c r="L522" s="53" t="s">
        <v>267</v>
      </c>
      <c r="M522" s="52">
        <v>1</v>
      </c>
      <c r="N522" s="52"/>
      <c r="O522" s="52"/>
      <c r="P522" s="52"/>
      <c r="Q522" s="52"/>
    </row>
    <row r="523" spans="1:17">
      <c r="A523" s="52" t="s">
        <v>1297</v>
      </c>
      <c r="B523" s="52" t="s">
        <v>1310</v>
      </c>
      <c r="C523" s="52" t="s">
        <v>1311</v>
      </c>
      <c r="D523" s="52">
        <v>700</v>
      </c>
      <c r="E523" s="52"/>
      <c r="F523" s="52"/>
      <c r="G523" s="52"/>
      <c r="H523" s="52" t="s">
        <v>426</v>
      </c>
      <c r="I523" s="53" t="s">
        <v>267</v>
      </c>
      <c r="J523" s="52" t="s">
        <v>547</v>
      </c>
      <c r="K523" s="52">
        <v>2</v>
      </c>
      <c r="L523" s="53" t="s">
        <v>267</v>
      </c>
      <c r="M523" s="52">
        <v>1</v>
      </c>
      <c r="N523" s="52"/>
      <c r="O523" s="52"/>
      <c r="P523" s="52"/>
      <c r="Q523" s="52"/>
    </row>
    <row r="524" spans="1:17">
      <c r="A524" s="52" t="s">
        <v>1297</v>
      </c>
      <c r="B524" s="52" t="s">
        <v>1312</v>
      </c>
      <c r="C524" s="52" t="s">
        <v>1313</v>
      </c>
      <c r="D524" s="52">
        <v>700</v>
      </c>
      <c r="E524" s="52"/>
      <c r="F524" s="52"/>
      <c r="G524" s="52"/>
      <c r="H524" s="52" t="s">
        <v>426</v>
      </c>
      <c r="I524" s="53" t="s">
        <v>267</v>
      </c>
      <c r="J524" s="52" t="s">
        <v>547</v>
      </c>
      <c r="K524" s="52">
        <v>2</v>
      </c>
      <c r="L524" s="53" t="s">
        <v>267</v>
      </c>
      <c r="M524" s="52">
        <v>1</v>
      </c>
      <c r="N524" s="52"/>
      <c r="O524" s="52"/>
      <c r="P524" s="52"/>
      <c r="Q524" s="52"/>
    </row>
    <row r="525" spans="1:17">
      <c r="A525" s="52" t="s">
        <v>1297</v>
      </c>
      <c r="B525" s="52" t="s">
        <v>1314</v>
      </c>
      <c r="C525" s="52" t="s">
        <v>1315</v>
      </c>
      <c r="D525" s="52">
        <v>684</v>
      </c>
      <c r="E525" s="52"/>
      <c r="F525" s="52"/>
      <c r="G525" s="52"/>
      <c r="H525" s="52" t="s">
        <v>426</v>
      </c>
      <c r="I525" s="53" t="s">
        <v>267</v>
      </c>
      <c r="J525" s="52" t="s">
        <v>547</v>
      </c>
      <c r="K525" s="52">
        <v>2</v>
      </c>
      <c r="L525" s="53" t="s">
        <v>267</v>
      </c>
      <c r="M525" s="52">
        <v>1</v>
      </c>
      <c r="N525" s="52"/>
      <c r="O525" s="52"/>
      <c r="P525" s="52"/>
      <c r="Q525" s="52"/>
    </row>
    <row r="526" spans="1:17">
      <c r="A526" s="52" t="s">
        <v>1297</v>
      </c>
      <c r="B526" s="52" t="s">
        <v>1316</v>
      </c>
      <c r="C526" s="52" t="s">
        <v>1317</v>
      </c>
      <c r="D526" s="52">
        <v>732</v>
      </c>
      <c r="E526" s="52"/>
      <c r="F526" s="52"/>
      <c r="G526" s="52"/>
      <c r="H526" s="52" t="s">
        <v>426</v>
      </c>
      <c r="I526" s="53" t="s">
        <v>267</v>
      </c>
      <c r="J526" s="52" t="s">
        <v>547</v>
      </c>
      <c r="K526" s="52">
        <v>2</v>
      </c>
      <c r="L526" s="53" t="s">
        <v>267</v>
      </c>
      <c r="M526" s="52">
        <v>1</v>
      </c>
      <c r="N526" s="52"/>
      <c r="O526" s="52"/>
      <c r="P526" s="52"/>
      <c r="Q526" s="52"/>
    </row>
    <row r="527" spans="1:17">
      <c r="A527" s="52" t="s">
        <v>1297</v>
      </c>
      <c r="B527" s="52" t="s">
        <v>1318</v>
      </c>
      <c r="C527" s="52" t="s">
        <v>1319</v>
      </c>
      <c r="D527" s="52">
        <v>708</v>
      </c>
      <c r="E527" s="52"/>
      <c r="F527" s="52"/>
      <c r="G527" s="52"/>
      <c r="H527" s="52" t="s">
        <v>426</v>
      </c>
      <c r="I527" s="53" t="s">
        <v>267</v>
      </c>
      <c r="J527" s="52" t="s">
        <v>547</v>
      </c>
      <c r="K527" s="52">
        <v>2</v>
      </c>
      <c r="L527" s="53" t="s">
        <v>267</v>
      </c>
      <c r="M527" s="52">
        <v>1</v>
      </c>
      <c r="N527" s="52"/>
      <c r="O527" s="52"/>
      <c r="P527" s="52"/>
      <c r="Q527" s="52"/>
    </row>
    <row r="528" spans="1:17">
      <c r="A528" s="52" t="s">
        <v>1297</v>
      </c>
      <c r="B528" s="52" t="s">
        <v>1320</v>
      </c>
      <c r="C528" s="52" t="s">
        <v>1321</v>
      </c>
      <c r="D528" s="52">
        <v>738</v>
      </c>
      <c r="E528" s="52"/>
      <c r="F528" s="52"/>
      <c r="G528" s="52"/>
      <c r="H528" s="52" t="s">
        <v>426</v>
      </c>
      <c r="I528" s="53" t="s">
        <v>267</v>
      </c>
      <c r="J528" s="52" t="s">
        <v>547</v>
      </c>
      <c r="K528" s="52">
        <v>2</v>
      </c>
      <c r="L528" s="53" t="s">
        <v>267</v>
      </c>
      <c r="M528" s="52">
        <v>1</v>
      </c>
      <c r="N528" s="52"/>
      <c r="O528" s="52"/>
      <c r="P528" s="52"/>
      <c r="Q528" s="52"/>
    </row>
    <row r="529" spans="1:17">
      <c r="A529" s="52" t="s">
        <v>1297</v>
      </c>
      <c r="B529" s="52" t="s">
        <v>1322</v>
      </c>
      <c r="C529" s="52" t="s">
        <v>1323</v>
      </c>
      <c r="D529" s="52"/>
      <c r="E529" s="52"/>
      <c r="F529" s="52"/>
      <c r="G529" s="52"/>
      <c r="H529" s="52" t="s">
        <v>426</v>
      </c>
      <c r="I529" s="53" t="s">
        <v>267</v>
      </c>
      <c r="J529" s="52" t="s">
        <v>547</v>
      </c>
      <c r="K529" s="52">
        <v>2</v>
      </c>
      <c r="L529" s="53" t="s">
        <v>267</v>
      </c>
      <c r="M529" s="52">
        <v>1</v>
      </c>
      <c r="N529" s="52"/>
      <c r="O529" s="52"/>
      <c r="P529" s="52"/>
      <c r="Q529" s="52"/>
    </row>
    <row r="530" spans="1:17">
      <c r="A530" s="52" t="s">
        <v>1297</v>
      </c>
      <c r="B530" s="52" t="s">
        <v>1324</v>
      </c>
      <c r="C530" s="52" t="s">
        <v>1325</v>
      </c>
      <c r="D530" s="52">
        <v>738</v>
      </c>
      <c r="E530" s="52"/>
      <c r="F530" s="52"/>
      <c r="G530" s="52"/>
      <c r="H530" s="52" t="s">
        <v>426</v>
      </c>
      <c r="I530" s="53" t="s">
        <v>267</v>
      </c>
      <c r="J530" s="52" t="s">
        <v>547</v>
      </c>
      <c r="K530" s="52">
        <v>2</v>
      </c>
      <c r="L530" s="53" t="s">
        <v>267</v>
      </c>
      <c r="M530" s="52">
        <v>1</v>
      </c>
      <c r="N530" s="52"/>
      <c r="O530" s="52"/>
      <c r="P530" s="52"/>
      <c r="Q530" s="52"/>
    </row>
    <row r="531" spans="1:17">
      <c r="A531" s="52" t="s">
        <v>1297</v>
      </c>
      <c r="B531" s="52" t="s">
        <v>1326</v>
      </c>
      <c r="C531" s="52" t="s">
        <v>1327</v>
      </c>
      <c r="D531" s="52">
        <v>691</v>
      </c>
      <c r="E531" s="52"/>
      <c r="F531" s="52"/>
      <c r="G531" s="52"/>
      <c r="H531" s="52" t="s">
        <v>426</v>
      </c>
      <c r="I531" s="53" t="s">
        <v>267</v>
      </c>
      <c r="J531" s="52" t="s">
        <v>547</v>
      </c>
      <c r="K531" s="52">
        <v>2</v>
      </c>
      <c r="L531" s="53" t="s">
        <v>267</v>
      </c>
      <c r="M531" s="52">
        <v>1</v>
      </c>
      <c r="N531" s="52"/>
      <c r="O531" s="52"/>
      <c r="P531" s="52"/>
      <c r="Q531" s="52"/>
    </row>
    <row r="532" spans="1:17">
      <c r="A532" s="52" t="s">
        <v>1297</v>
      </c>
      <c r="B532" s="52" t="s">
        <v>1328</v>
      </c>
      <c r="C532" s="52" t="s">
        <v>1329</v>
      </c>
      <c r="D532" s="52">
        <v>783</v>
      </c>
      <c r="E532" s="52"/>
      <c r="F532" s="52"/>
      <c r="G532" s="52"/>
      <c r="H532" s="52" t="s">
        <v>426</v>
      </c>
      <c r="I532" s="53" t="s">
        <v>267</v>
      </c>
      <c r="J532" s="52" t="s">
        <v>547</v>
      </c>
      <c r="K532" s="52">
        <v>2</v>
      </c>
      <c r="L532" s="53" t="s">
        <v>267</v>
      </c>
      <c r="M532" s="52">
        <v>1</v>
      </c>
      <c r="N532" s="52"/>
      <c r="O532" s="52"/>
      <c r="P532" s="52"/>
      <c r="Q532" s="52"/>
    </row>
    <row r="533" spans="1:17">
      <c r="A533" s="52" t="s">
        <v>1297</v>
      </c>
      <c r="B533" s="52" t="s">
        <v>1330</v>
      </c>
      <c r="C533" s="52" t="s">
        <v>1331</v>
      </c>
      <c r="D533" s="52">
        <v>700</v>
      </c>
      <c r="E533" s="52"/>
      <c r="F533" s="52"/>
      <c r="G533" s="52"/>
      <c r="H533" s="52" t="s">
        <v>426</v>
      </c>
      <c r="I533" s="53" t="s">
        <v>267</v>
      </c>
      <c r="J533" s="52" t="s">
        <v>547</v>
      </c>
      <c r="K533" s="52">
        <v>2</v>
      </c>
      <c r="L533" s="53" t="s">
        <v>267</v>
      </c>
      <c r="M533" s="52">
        <v>1</v>
      </c>
      <c r="N533" s="52"/>
      <c r="O533" s="52"/>
      <c r="P533" s="52"/>
      <c r="Q533" s="52"/>
    </row>
    <row r="534" spans="1:17">
      <c r="A534" s="52" t="s">
        <v>1297</v>
      </c>
      <c r="B534" s="52" t="s">
        <v>1332</v>
      </c>
      <c r="C534" s="52" t="s">
        <v>1333</v>
      </c>
      <c r="D534" s="52">
        <v>723</v>
      </c>
      <c r="E534" s="52"/>
      <c r="F534" s="52"/>
      <c r="G534" s="52"/>
      <c r="H534" s="52" t="s">
        <v>426</v>
      </c>
      <c r="I534" s="53" t="s">
        <v>267</v>
      </c>
      <c r="J534" s="52" t="s">
        <v>547</v>
      </c>
      <c r="K534" s="52">
        <v>2</v>
      </c>
      <c r="L534" s="53" t="s">
        <v>267</v>
      </c>
      <c r="M534" s="52">
        <v>1</v>
      </c>
      <c r="N534" s="52">
        <v>60.6</v>
      </c>
      <c r="O534" s="52">
        <v>31</v>
      </c>
      <c r="P534" s="52"/>
      <c r="Q534" s="52"/>
    </row>
    <row r="535" spans="1:17">
      <c r="A535" s="52" t="s">
        <v>1297</v>
      </c>
      <c r="B535" s="52" t="s">
        <v>1334</v>
      </c>
      <c r="C535" s="52" t="s">
        <v>1335</v>
      </c>
      <c r="D535" s="52">
        <v>848</v>
      </c>
      <c r="E535" s="52"/>
      <c r="F535" s="52"/>
      <c r="G535" s="52"/>
      <c r="H535" s="52" t="s">
        <v>426</v>
      </c>
      <c r="I535" s="53" t="s">
        <v>267</v>
      </c>
      <c r="J535" s="52" t="s">
        <v>547</v>
      </c>
      <c r="K535" s="52">
        <v>2</v>
      </c>
      <c r="L535" s="53" t="s">
        <v>267</v>
      </c>
      <c r="M535" s="52">
        <v>1</v>
      </c>
      <c r="N535" s="52"/>
      <c r="O535" s="52"/>
      <c r="P535" s="52"/>
      <c r="Q535" s="52"/>
    </row>
    <row r="536" spans="1:17">
      <c r="A536" s="52" t="s">
        <v>1297</v>
      </c>
      <c r="B536" s="52" t="s">
        <v>1336</v>
      </c>
      <c r="C536" s="52" t="s">
        <v>1337</v>
      </c>
      <c r="D536" s="52">
        <v>848</v>
      </c>
      <c r="E536" s="52"/>
      <c r="F536" s="52"/>
      <c r="G536" s="52"/>
      <c r="H536" s="52" t="s">
        <v>426</v>
      </c>
      <c r="I536" s="53" t="s">
        <v>267</v>
      </c>
      <c r="J536" s="52" t="s">
        <v>547</v>
      </c>
      <c r="K536" s="52">
        <v>2</v>
      </c>
      <c r="L536" s="53" t="s">
        <v>267</v>
      </c>
      <c r="M536" s="52">
        <v>1</v>
      </c>
      <c r="N536" s="52"/>
      <c r="O536" s="52"/>
      <c r="P536" s="52"/>
      <c r="Q536" s="52"/>
    </row>
    <row r="537" spans="1:17">
      <c r="A537" s="52" t="s">
        <v>1297</v>
      </c>
      <c r="B537" s="52" t="s">
        <v>1338</v>
      </c>
      <c r="C537" s="52" t="s">
        <v>1339</v>
      </c>
      <c r="D537" s="52"/>
      <c r="E537" s="52"/>
      <c r="F537" s="52"/>
      <c r="G537" s="52"/>
      <c r="H537" s="52" t="s">
        <v>426</v>
      </c>
      <c r="I537" s="53" t="s">
        <v>267</v>
      </c>
      <c r="J537" s="52" t="s">
        <v>547</v>
      </c>
      <c r="K537" s="52">
        <v>2</v>
      </c>
      <c r="L537" s="53" t="s">
        <v>267</v>
      </c>
      <c r="M537" s="52">
        <v>1</v>
      </c>
      <c r="N537" s="52"/>
      <c r="O537" s="52"/>
      <c r="P537" s="52"/>
      <c r="Q537" s="52"/>
    </row>
    <row r="538" spans="1:17">
      <c r="A538" s="52" t="s">
        <v>1297</v>
      </c>
      <c r="B538" s="52" t="s">
        <v>1340</v>
      </c>
      <c r="C538" s="52" t="s">
        <v>1341</v>
      </c>
      <c r="D538" s="52">
        <v>839</v>
      </c>
      <c r="E538" s="52"/>
      <c r="F538" s="52"/>
      <c r="G538" s="52"/>
      <c r="H538" s="52" t="s">
        <v>426</v>
      </c>
      <c r="I538" s="53" t="s">
        <v>267</v>
      </c>
      <c r="J538" s="52" t="s">
        <v>547</v>
      </c>
      <c r="K538" s="52">
        <v>2</v>
      </c>
      <c r="L538" s="53" t="s">
        <v>267</v>
      </c>
      <c r="M538" s="52">
        <v>1</v>
      </c>
      <c r="N538" s="52"/>
      <c r="O538" s="52"/>
      <c r="P538" s="52"/>
      <c r="Q538" s="52"/>
    </row>
    <row r="539" spans="1:17">
      <c r="A539" s="52" t="s">
        <v>1297</v>
      </c>
      <c r="B539" s="52" t="s">
        <v>1342</v>
      </c>
      <c r="C539" s="52" t="s">
        <v>1343</v>
      </c>
      <c r="D539" s="52">
        <v>839</v>
      </c>
      <c r="E539" s="52"/>
      <c r="F539" s="52"/>
      <c r="G539" s="52"/>
      <c r="H539" s="52" t="s">
        <v>426</v>
      </c>
      <c r="I539" s="53" t="s">
        <v>267</v>
      </c>
      <c r="J539" s="52" t="s">
        <v>547</v>
      </c>
      <c r="K539" s="52">
        <v>2</v>
      </c>
      <c r="L539" s="53" t="s">
        <v>267</v>
      </c>
      <c r="M539" s="52">
        <v>1</v>
      </c>
      <c r="N539" s="52"/>
      <c r="O539" s="52"/>
      <c r="P539" s="52"/>
      <c r="Q539" s="52"/>
    </row>
    <row r="540" spans="1:17">
      <c r="A540" s="52" t="s">
        <v>1297</v>
      </c>
      <c r="B540" s="52" t="s">
        <v>1344</v>
      </c>
      <c r="C540" s="52" t="s">
        <v>1345</v>
      </c>
      <c r="D540" s="52">
        <v>944</v>
      </c>
      <c r="E540" s="52"/>
      <c r="F540" s="52"/>
      <c r="G540" s="52"/>
      <c r="H540" s="52" t="s">
        <v>426</v>
      </c>
      <c r="I540" s="53" t="s">
        <v>267</v>
      </c>
      <c r="J540" s="52" t="s">
        <v>547</v>
      </c>
      <c r="K540" s="52">
        <v>2</v>
      </c>
      <c r="L540" s="53" t="s">
        <v>267</v>
      </c>
      <c r="M540" s="52">
        <v>1</v>
      </c>
      <c r="N540" s="52">
        <v>39.9</v>
      </c>
      <c r="O540" s="52">
        <v>22.7</v>
      </c>
      <c r="P540" s="52"/>
      <c r="Q540" s="52"/>
    </row>
    <row r="541" spans="1:17">
      <c r="A541" s="52" t="s">
        <v>1297</v>
      </c>
      <c r="B541" s="52" t="s">
        <v>1346</v>
      </c>
      <c r="C541" s="52" t="s">
        <v>1347</v>
      </c>
      <c r="D541" s="52">
        <v>856</v>
      </c>
      <c r="E541" s="52"/>
      <c r="F541" s="52"/>
      <c r="G541" s="52"/>
      <c r="H541" s="52" t="s">
        <v>426</v>
      </c>
      <c r="I541" s="53" t="s">
        <v>267</v>
      </c>
      <c r="J541" s="52" t="s">
        <v>547</v>
      </c>
      <c r="K541" s="52">
        <v>2</v>
      </c>
      <c r="L541" s="53" t="s">
        <v>267</v>
      </c>
      <c r="M541" s="52">
        <v>1</v>
      </c>
      <c r="N541" s="52"/>
      <c r="O541" s="52"/>
      <c r="P541" s="52"/>
      <c r="Q541" s="52"/>
    </row>
    <row r="542" spans="1:17">
      <c r="A542" s="52" t="s">
        <v>1297</v>
      </c>
      <c r="B542" s="52" t="s">
        <v>1348</v>
      </c>
      <c r="C542" s="52" t="s">
        <v>1349</v>
      </c>
      <c r="D542" s="52"/>
      <c r="E542" s="52"/>
      <c r="F542" s="52"/>
      <c r="G542" s="52"/>
      <c r="H542" s="52" t="s">
        <v>426</v>
      </c>
      <c r="I542" s="53" t="s">
        <v>267</v>
      </c>
      <c r="J542" s="52" t="s">
        <v>547</v>
      </c>
      <c r="K542" s="52">
        <v>2</v>
      </c>
      <c r="L542" s="53" t="s">
        <v>267</v>
      </c>
      <c r="M542" s="52">
        <v>1</v>
      </c>
      <c r="N542" s="52"/>
      <c r="O542" s="52"/>
      <c r="P542" s="52"/>
      <c r="Q542" s="52"/>
    </row>
    <row r="543" spans="1:17">
      <c r="A543" s="52" t="s">
        <v>1297</v>
      </c>
      <c r="B543" s="52" t="s">
        <v>1350</v>
      </c>
      <c r="C543" s="52" t="s">
        <v>1351</v>
      </c>
      <c r="D543" s="52">
        <v>480</v>
      </c>
      <c r="E543" s="52"/>
      <c r="F543" s="52"/>
      <c r="G543" s="52"/>
      <c r="H543" s="52" t="s">
        <v>426</v>
      </c>
      <c r="I543" s="53" t="s">
        <v>267</v>
      </c>
      <c r="J543" s="52" t="s">
        <v>484</v>
      </c>
      <c r="K543" s="52">
        <v>1</v>
      </c>
      <c r="L543" s="53" t="s">
        <v>267</v>
      </c>
      <c r="M543" s="52">
        <v>1</v>
      </c>
      <c r="N543" s="52">
        <v>30.78</v>
      </c>
      <c r="O543" s="52">
        <v>21.26</v>
      </c>
      <c r="P543" s="52">
        <v>192</v>
      </c>
      <c r="Q543" s="52" t="s">
        <v>412</v>
      </c>
    </row>
    <row r="544" spans="1:17">
      <c r="A544" s="52" t="s">
        <v>1297</v>
      </c>
      <c r="B544" s="52" t="s">
        <v>1352</v>
      </c>
      <c r="C544" s="52" t="s">
        <v>473</v>
      </c>
      <c r="D544" s="52">
        <v>480</v>
      </c>
      <c r="E544" s="52"/>
      <c r="F544" s="52"/>
      <c r="G544" s="52"/>
      <c r="H544" s="52" t="s">
        <v>426</v>
      </c>
      <c r="I544" s="53" t="s">
        <v>267</v>
      </c>
      <c r="J544" s="52" t="s">
        <v>484</v>
      </c>
      <c r="K544" s="52">
        <v>1</v>
      </c>
      <c r="L544" s="53" t="s">
        <v>267</v>
      </c>
      <c r="M544" s="52">
        <v>1</v>
      </c>
      <c r="N544" s="52">
        <v>32.520000000000003</v>
      </c>
      <c r="O544" s="52">
        <v>23.22</v>
      </c>
      <c r="P544" s="52">
        <v>245</v>
      </c>
      <c r="Q544" s="52" t="s">
        <v>412</v>
      </c>
    </row>
    <row r="545" spans="1:17">
      <c r="A545" s="52" t="s">
        <v>1297</v>
      </c>
      <c r="B545" s="52" t="s">
        <v>1353</v>
      </c>
      <c r="C545" s="52" t="s">
        <v>1354</v>
      </c>
      <c r="D545" s="52">
        <v>480</v>
      </c>
      <c r="E545" s="52"/>
      <c r="F545" s="52"/>
      <c r="G545" s="52"/>
      <c r="H545" s="52" t="s">
        <v>426</v>
      </c>
      <c r="I545" s="53" t="s">
        <v>267</v>
      </c>
      <c r="J545" s="52" t="s">
        <v>484</v>
      </c>
      <c r="K545" s="52">
        <v>1</v>
      </c>
      <c r="L545" s="53" t="s">
        <v>267</v>
      </c>
      <c r="M545" s="52">
        <v>1</v>
      </c>
      <c r="N545" s="52">
        <v>32.520000000000003</v>
      </c>
      <c r="O545" s="52">
        <v>23.22</v>
      </c>
      <c r="P545" s="52">
        <v>245</v>
      </c>
      <c r="Q545" s="52" t="s">
        <v>412</v>
      </c>
    </row>
    <row r="546" spans="1:17">
      <c r="A546" s="52" t="s">
        <v>1297</v>
      </c>
      <c r="B546" s="52" t="s">
        <v>1355</v>
      </c>
      <c r="C546" s="52" t="s">
        <v>1351</v>
      </c>
      <c r="D546" s="52">
        <v>480</v>
      </c>
      <c r="E546" s="52"/>
      <c r="F546" s="52"/>
      <c r="G546" s="52"/>
      <c r="H546" s="52" t="s">
        <v>426</v>
      </c>
      <c r="I546" s="53" t="s">
        <v>267</v>
      </c>
      <c r="J546" s="52" t="s">
        <v>484</v>
      </c>
      <c r="K546" s="52">
        <v>1</v>
      </c>
      <c r="L546" s="53" t="s">
        <v>267</v>
      </c>
      <c r="M546" s="52">
        <v>1</v>
      </c>
      <c r="N546" s="52">
        <v>30.78</v>
      </c>
      <c r="O546" s="52">
        <v>21.26</v>
      </c>
      <c r="P546" s="52">
        <v>192</v>
      </c>
      <c r="Q546" s="52"/>
    </row>
    <row r="547" spans="1:17">
      <c r="A547" s="52" t="s">
        <v>1297</v>
      </c>
      <c r="B547" s="52" t="s">
        <v>1356</v>
      </c>
      <c r="C547" s="52" t="s">
        <v>1357</v>
      </c>
      <c r="D547" s="52"/>
      <c r="E547" s="52"/>
      <c r="F547" s="52"/>
      <c r="G547" s="52"/>
      <c r="H547" s="52" t="s">
        <v>426</v>
      </c>
      <c r="I547" s="53" t="s">
        <v>267</v>
      </c>
      <c r="J547" s="52" t="s">
        <v>484</v>
      </c>
      <c r="K547" s="52">
        <v>1</v>
      </c>
      <c r="L547" s="53" t="s">
        <v>267</v>
      </c>
      <c r="M547" s="52">
        <v>1</v>
      </c>
      <c r="N547" s="52"/>
      <c r="O547" s="52"/>
      <c r="P547" s="52"/>
      <c r="Q547" s="52"/>
    </row>
    <row r="548" spans="1:17">
      <c r="A548" s="52" t="s">
        <v>1297</v>
      </c>
      <c r="B548" s="52" t="s">
        <v>1358</v>
      </c>
      <c r="C548" s="52" t="s">
        <v>1359</v>
      </c>
      <c r="D548" s="52"/>
      <c r="E548" s="52"/>
      <c r="F548" s="52"/>
      <c r="G548" s="52"/>
      <c r="H548" s="52" t="s">
        <v>426</v>
      </c>
      <c r="I548" s="53" t="s">
        <v>267</v>
      </c>
      <c r="J548" s="52" t="s">
        <v>484</v>
      </c>
      <c r="K548" s="52">
        <v>1</v>
      </c>
      <c r="L548" s="53" t="s">
        <v>267</v>
      </c>
      <c r="M548" s="52">
        <v>1</v>
      </c>
      <c r="N548" s="52"/>
      <c r="O548" s="52"/>
      <c r="P548" s="52"/>
      <c r="Q548" s="52"/>
    </row>
    <row r="549" spans="1:17">
      <c r="A549" s="52" t="s">
        <v>1297</v>
      </c>
      <c r="B549" s="52" t="s">
        <v>1360</v>
      </c>
      <c r="C549" s="52" t="s">
        <v>1359</v>
      </c>
      <c r="D549" s="52"/>
      <c r="E549" s="52"/>
      <c r="F549" s="52"/>
      <c r="G549" s="52"/>
      <c r="H549" s="52" t="s">
        <v>426</v>
      </c>
      <c r="I549" s="53" t="s">
        <v>267</v>
      </c>
      <c r="J549" s="52" t="s">
        <v>484</v>
      </c>
      <c r="K549" s="52">
        <v>1</v>
      </c>
      <c r="L549" s="53" t="s">
        <v>267</v>
      </c>
      <c r="M549" s="52">
        <v>1</v>
      </c>
      <c r="N549" s="52"/>
      <c r="O549" s="52"/>
      <c r="P549" s="52"/>
      <c r="Q549" s="52"/>
    </row>
    <row r="550" spans="1:17">
      <c r="A550" s="52" t="s">
        <v>1297</v>
      </c>
      <c r="B550" s="52" t="s">
        <v>1361</v>
      </c>
      <c r="C550" s="52" t="s">
        <v>1362</v>
      </c>
      <c r="D550" s="52"/>
      <c r="E550" s="52"/>
      <c r="F550" s="52"/>
      <c r="G550" s="52"/>
      <c r="H550" s="52" t="s">
        <v>426</v>
      </c>
      <c r="I550" s="53" t="s">
        <v>267</v>
      </c>
      <c r="J550" s="52" t="s">
        <v>484</v>
      </c>
      <c r="K550" s="52">
        <v>1</v>
      </c>
      <c r="L550" s="53" t="s">
        <v>267</v>
      </c>
      <c r="M550" s="52">
        <v>1</v>
      </c>
      <c r="N550" s="52"/>
      <c r="O550" s="52"/>
      <c r="P550" s="52"/>
      <c r="Q550" s="52"/>
    </row>
    <row r="551" spans="1:17">
      <c r="A551" s="52" t="s">
        <v>1297</v>
      </c>
      <c r="B551" s="52" t="s">
        <v>1363</v>
      </c>
      <c r="C551" s="52" t="s">
        <v>1354</v>
      </c>
      <c r="D551" s="52"/>
      <c r="E551" s="52"/>
      <c r="F551" s="52"/>
      <c r="G551" s="52"/>
      <c r="H551" s="52" t="s">
        <v>426</v>
      </c>
      <c r="I551" s="53" t="s">
        <v>267</v>
      </c>
      <c r="J551" s="52" t="s">
        <v>484</v>
      </c>
      <c r="K551" s="52">
        <v>1</v>
      </c>
      <c r="L551" s="53" t="s">
        <v>267</v>
      </c>
      <c r="M551" s="52">
        <v>1</v>
      </c>
      <c r="N551" s="52"/>
      <c r="O551" s="52"/>
      <c r="P551" s="52"/>
      <c r="Q551" s="52"/>
    </row>
    <row r="552" spans="1:17">
      <c r="A552" s="52" t="s">
        <v>1297</v>
      </c>
      <c r="B552" s="52" t="s">
        <v>1364</v>
      </c>
      <c r="C552" s="52" t="s">
        <v>1365</v>
      </c>
      <c r="D552" s="52"/>
      <c r="E552" s="52"/>
      <c r="F552" s="52"/>
      <c r="G552" s="52"/>
      <c r="H552" s="52" t="s">
        <v>426</v>
      </c>
      <c r="I552" s="53" t="s">
        <v>267</v>
      </c>
      <c r="J552" s="52" t="s">
        <v>484</v>
      </c>
      <c r="K552" s="52">
        <v>1</v>
      </c>
      <c r="L552" s="53" t="s">
        <v>267</v>
      </c>
      <c r="M552" s="52">
        <v>1</v>
      </c>
      <c r="N552" s="52"/>
      <c r="O552" s="52"/>
      <c r="P552" s="52"/>
      <c r="Q552" s="52"/>
    </row>
    <row r="553" spans="1:17">
      <c r="A553" s="52" t="s">
        <v>1297</v>
      </c>
      <c r="B553" s="52" t="s">
        <v>1366</v>
      </c>
      <c r="C553" s="52"/>
      <c r="D553" s="52"/>
      <c r="E553" s="52"/>
      <c r="F553" s="52"/>
      <c r="G553" s="52"/>
      <c r="H553" s="52" t="s">
        <v>426</v>
      </c>
      <c r="I553" s="53" t="s">
        <v>267</v>
      </c>
      <c r="J553" s="52" t="s">
        <v>484</v>
      </c>
      <c r="K553" s="52">
        <v>1</v>
      </c>
      <c r="L553" s="53" t="s">
        <v>267</v>
      </c>
      <c r="M553" s="52">
        <v>1</v>
      </c>
      <c r="N553" s="52"/>
      <c r="O553" s="52"/>
      <c r="P553" s="52"/>
      <c r="Q553" s="52"/>
    </row>
    <row r="554" spans="1:17">
      <c r="A554" s="52" t="s">
        <v>1297</v>
      </c>
      <c r="B554" s="52" t="s">
        <v>1367</v>
      </c>
      <c r="C554" s="52"/>
      <c r="D554" s="52"/>
      <c r="E554" s="52"/>
      <c r="F554" s="52"/>
      <c r="G554" s="52"/>
      <c r="H554" s="52" t="s">
        <v>426</v>
      </c>
      <c r="I554" s="53" t="s">
        <v>267</v>
      </c>
      <c r="J554" s="52" t="s">
        <v>484</v>
      </c>
      <c r="K554" s="52">
        <v>1</v>
      </c>
      <c r="L554" s="53" t="s">
        <v>267</v>
      </c>
      <c r="M554" s="52">
        <v>1</v>
      </c>
      <c r="N554" s="52"/>
      <c r="O554" s="52"/>
      <c r="P554" s="52"/>
      <c r="Q554" s="52"/>
    </row>
    <row r="555" spans="1:17">
      <c r="A555" s="52" t="s">
        <v>1297</v>
      </c>
      <c r="B555" s="52" t="s">
        <v>1368</v>
      </c>
      <c r="C555" s="52" t="s">
        <v>1369</v>
      </c>
      <c r="D555" s="52">
        <v>360</v>
      </c>
      <c r="E555" s="52"/>
      <c r="F555" s="52"/>
      <c r="G555" s="52"/>
      <c r="H555" s="52">
        <v>1</v>
      </c>
      <c r="I555" s="53" t="s">
        <v>267</v>
      </c>
      <c r="J555" s="52" t="s">
        <v>547</v>
      </c>
      <c r="K555" s="52">
        <v>3</v>
      </c>
      <c r="L555" s="53" t="s">
        <v>267</v>
      </c>
      <c r="M555" s="53" t="s">
        <v>267</v>
      </c>
      <c r="N555" s="52"/>
      <c r="O555" s="52"/>
      <c r="P555" s="52"/>
      <c r="Q555" s="52"/>
    </row>
    <row r="556" spans="1:17">
      <c r="A556" s="52" t="s">
        <v>1297</v>
      </c>
      <c r="B556" s="52" t="s">
        <v>1370</v>
      </c>
      <c r="C556" s="52" t="s">
        <v>1369</v>
      </c>
      <c r="D556" s="52">
        <v>360</v>
      </c>
      <c r="E556" s="52"/>
      <c r="F556" s="52">
        <v>7.3</v>
      </c>
      <c r="G556" s="52">
        <v>3.88</v>
      </c>
      <c r="H556" s="52">
        <v>1</v>
      </c>
      <c r="I556" s="53" t="s">
        <v>267</v>
      </c>
      <c r="J556" s="52" t="s">
        <v>547</v>
      </c>
      <c r="K556" s="52">
        <v>3</v>
      </c>
      <c r="L556" s="53" t="s">
        <v>267</v>
      </c>
      <c r="M556" s="53" t="s">
        <v>267</v>
      </c>
      <c r="N556" s="52"/>
      <c r="O556" s="52"/>
      <c r="P556" s="52"/>
      <c r="Q556" s="52"/>
    </row>
    <row r="557" spans="1:17">
      <c r="A557" s="52" t="s">
        <v>1297</v>
      </c>
      <c r="B557" s="52" t="s">
        <v>1371</v>
      </c>
      <c r="C557" s="52" t="s">
        <v>1369</v>
      </c>
      <c r="D557" s="52">
        <v>360</v>
      </c>
      <c r="E557" s="52"/>
      <c r="F557" s="52">
        <v>7.3</v>
      </c>
      <c r="G557" s="52">
        <v>3.88</v>
      </c>
      <c r="H557" s="52">
        <v>1</v>
      </c>
      <c r="I557" s="53" t="s">
        <v>267</v>
      </c>
      <c r="J557" s="52" t="s">
        <v>547</v>
      </c>
      <c r="K557" s="52">
        <v>3</v>
      </c>
      <c r="L557" s="53" t="s">
        <v>267</v>
      </c>
      <c r="M557" s="53" t="s">
        <v>267</v>
      </c>
      <c r="N557" s="52"/>
      <c r="O557" s="52"/>
      <c r="P557" s="52"/>
      <c r="Q557" s="52"/>
    </row>
    <row r="558" spans="1:17">
      <c r="A558" s="52" t="s">
        <v>1297</v>
      </c>
      <c r="B558" s="52" t="s">
        <v>1372</v>
      </c>
      <c r="C558" s="52" t="s">
        <v>1373</v>
      </c>
      <c r="D558" s="52">
        <v>570</v>
      </c>
      <c r="E558" s="52">
        <v>0.76</v>
      </c>
      <c r="F558" s="52">
        <v>9.5</v>
      </c>
      <c r="G558" s="52">
        <v>5.2</v>
      </c>
      <c r="H558" s="52">
        <v>1</v>
      </c>
      <c r="I558" s="53" t="s">
        <v>267</v>
      </c>
      <c r="J558" s="52" t="s">
        <v>547</v>
      </c>
      <c r="K558" s="52">
        <v>3</v>
      </c>
      <c r="L558" s="53" t="s">
        <v>267</v>
      </c>
      <c r="M558" s="53" t="s">
        <v>267</v>
      </c>
      <c r="N558" s="52"/>
      <c r="O558" s="52"/>
      <c r="P558" s="52"/>
      <c r="Q558" s="52"/>
    </row>
    <row r="559" spans="1:17">
      <c r="A559" s="52" t="s">
        <v>1297</v>
      </c>
      <c r="B559" s="52" t="s">
        <v>1374</v>
      </c>
      <c r="C559" s="52" t="s">
        <v>1373</v>
      </c>
      <c r="D559" s="52"/>
      <c r="E559" s="52"/>
      <c r="F559" s="52"/>
      <c r="G559" s="52"/>
      <c r="H559" s="52">
        <v>1</v>
      </c>
      <c r="I559" s="53" t="s">
        <v>267</v>
      </c>
      <c r="J559" s="52" t="s">
        <v>1375</v>
      </c>
      <c r="K559" s="52">
        <v>3</v>
      </c>
      <c r="L559" s="53" t="s">
        <v>267</v>
      </c>
      <c r="M559" s="53" t="s">
        <v>267</v>
      </c>
      <c r="N559" s="52"/>
      <c r="O559" s="52"/>
      <c r="P559" s="52"/>
      <c r="Q559" s="52"/>
    </row>
    <row r="560" spans="1:17">
      <c r="A560" s="52" t="s">
        <v>1297</v>
      </c>
      <c r="B560" s="52" t="s">
        <v>1376</v>
      </c>
      <c r="C560" s="52" t="s">
        <v>1377</v>
      </c>
      <c r="D560" s="52"/>
      <c r="E560" s="52"/>
      <c r="F560" s="52"/>
      <c r="G560" s="52"/>
      <c r="H560" s="52">
        <v>1</v>
      </c>
      <c r="I560" s="53" t="s">
        <v>267</v>
      </c>
      <c r="J560" s="52" t="s">
        <v>547</v>
      </c>
      <c r="K560" s="52">
        <v>3</v>
      </c>
      <c r="L560" s="53" t="s">
        <v>267</v>
      </c>
      <c r="M560" s="53" t="s">
        <v>267</v>
      </c>
      <c r="N560" s="52"/>
      <c r="O560" s="52"/>
      <c r="P560" s="52"/>
      <c r="Q560" s="52"/>
    </row>
    <row r="561" spans="1:17">
      <c r="A561" s="52" t="s">
        <v>1297</v>
      </c>
      <c r="B561" s="52" t="s">
        <v>1378</v>
      </c>
      <c r="C561" s="52" t="s">
        <v>1379</v>
      </c>
      <c r="D561" s="52">
        <v>440</v>
      </c>
      <c r="E561" s="52"/>
      <c r="F561" s="52"/>
      <c r="G561" s="52"/>
      <c r="H561" s="52">
        <v>1</v>
      </c>
      <c r="I561" s="53" t="s">
        <v>267</v>
      </c>
      <c r="J561" s="52" t="s">
        <v>547</v>
      </c>
      <c r="K561" s="52">
        <v>3</v>
      </c>
      <c r="L561" s="53" t="s">
        <v>267</v>
      </c>
      <c r="M561" s="53" t="s">
        <v>267</v>
      </c>
      <c r="N561" s="52">
        <v>50</v>
      </c>
      <c r="O561" s="52">
        <v>18</v>
      </c>
      <c r="P561" s="52"/>
      <c r="Q561" s="52"/>
    </row>
    <row r="562" spans="1:17">
      <c r="A562" s="52" t="s">
        <v>1297</v>
      </c>
      <c r="B562" s="52" t="s">
        <v>1380</v>
      </c>
      <c r="C562" s="52" t="s">
        <v>1381</v>
      </c>
      <c r="D562" s="52">
        <v>523</v>
      </c>
      <c r="E562" s="52">
        <v>0.623</v>
      </c>
      <c r="F562" s="52"/>
      <c r="G562" s="52"/>
      <c r="H562" s="52">
        <v>1</v>
      </c>
      <c r="I562" s="53" t="s">
        <v>267</v>
      </c>
      <c r="J562" s="52" t="s">
        <v>547</v>
      </c>
      <c r="K562" s="52">
        <v>3</v>
      </c>
      <c r="L562" s="53" t="s">
        <v>267</v>
      </c>
      <c r="M562" s="53" t="s">
        <v>267</v>
      </c>
      <c r="N562" s="52">
        <v>50</v>
      </c>
      <c r="O562" s="52">
        <v>18</v>
      </c>
      <c r="P562" s="52"/>
      <c r="Q562" s="52"/>
    </row>
    <row r="563" spans="1:17">
      <c r="A563" s="52" t="s">
        <v>1297</v>
      </c>
      <c r="B563" s="52" t="s">
        <v>1382</v>
      </c>
      <c r="C563" s="52" t="s">
        <v>1383</v>
      </c>
      <c r="D563" s="52">
        <v>523</v>
      </c>
      <c r="E563" s="52"/>
      <c r="F563" s="52"/>
      <c r="G563" s="52"/>
      <c r="H563" s="52">
        <v>1</v>
      </c>
      <c r="I563" s="53" t="s">
        <v>267</v>
      </c>
      <c r="J563" s="52" t="s">
        <v>547</v>
      </c>
      <c r="K563" s="52">
        <v>3</v>
      </c>
      <c r="L563" s="53" t="s">
        <v>267</v>
      </c>
      <c r="M563" s="53" t="s">
        <v>267</v>
      </c>
      <c r="N563" s="52">
        <v>50</v>
      </c>
      <c r="O563" s="52">
        <v>18</v>
      </c>
      <c r="P563" s="52"/>
      <c r="Q563" s="52" t="s">
        <v>412</v>
      </c>
    </row>
    <row r="564" spans="1:17">
      <c r="A564" s="52" t="s">
        <v>1297</v>
      </c>
      <c r="B564" s="52" t="s">
        <v>1384</v>
      </c>
      <c r="C564" s="52" t="s">
        <v>1383</v>
      </c>
      <c r="D564" s="52">
        <v>523</v>
      </c>
      <c r="E564" s="52"/>
      <c r="F564" s="52"/>
      <c r="G564" s="52"/>
      <c r="H564" s="52">
        <v>1</v>
      </c>
      <c r="I564" s="53" t="s">
        <v>267</v>
      </c>
      <c r="J564" s="52" t="s">
        <v>547</v>
      </c>
      <c r="K564" s="52">
        <v>3</v>
      </c>
      <c r="L564" s="53" t="s">
        <v>267</v>
      </c>
      <c r="M564" s="53" t="s">
        <v>267</v>
      </c>
      <c r="N564" s="52">
        <v>50</v>
      </c>
      <c r="O564" s="52">
        <v>18</v>
      </c>
      <c r="P564" s="52"/>
      <c r="Q564" s="52" t="s">
        <v>412</v>
      </c>
    </row>
    <row r="565" spans="1:17">
      <c r="A565" s="52" t="s">
        <v>1297</v>
      </c>
      <c r="B565" s="52" t="s">
        <v>1385</v>
      </c>
      <c r="C565" s="52"/>
      <c r="D565" s="52">
        <v>591</v>
      </c>
      <c r="E565" s="52">
        <v>0.64300000000000002</v>
      </c>
      <c r="F565" s="52">
        <v>5.5</v>
      </c>
      <c r="G565" s="52"/>
      <c r="H565" s="52">
        <v>1</v>
      </c>
      <c r="I565" s="53" t="s">
        <v>267</v>
      </c>
      <c r="J565" s="52" t="s">
        <v>547</v>
      </c>
      <c r="K565" s="52">
        <v>3</v>
      </c>
      <c r="L565" s="53" t="s">
        <v>267</v>
      </c>
      <c r="M565" s="53" t="s">
        <v>267</v>
      </c>
      <c r="N565" s="52">
        <v>56.3</v>
      </c>
      <c r="O565" s="52">
        <v>18</v>
      </c>
      <c r="P565" s="52">
        <v>324</v>
      </c>
      <c r="Q565" s="52"/>
    </row>
    <row r="566" spans="1:17">
      <c r="A566" s="52" t="s">
        <v>1297</v>
      </c>
      <c r="B566" s="52" t="s">
        <v>1386</v>
      </c>
      <c r="C566" s="52"/>
      <c r="D566" s="52">
        <v>645</v>
      </c>
      <c r="E566" s="52">
        <v>0.65</v>
      </c>
      <c r="F566" s="52"/>
      <c r="G566" s="52"/>
      <c r="H566" s="52">
        <v>1</v>
      </c>
      <c r="I566" s="53" t="s">
        <v>267</v>
      </c>
      <c r="J566" s="52" t="s">
        <v>547</v>
      </c>
      <c r="K566" s="52">
        <v>3</v>
      </c>
      <c r="L566" s="53" t="s">
        <v>267</v>
      </c>
      <c r="M566" s="53" t="s">
        <v>267</v>
      </c>
      <c r="N566" s="52"/>
      <c r="O566" s="52"/>
      <c r="P566" s="52">
        <v>330</v>
      </c>
      <c r="Q566" s="52"/>
    </row>
    <row r="567" spans="1:17">
      <c r="A567" s="52" t="s">
        <v>1297</v>
      </c>
      <c r="B567" s="52" t="s">
        <v>1380</v>
      </c>
      <c r="C567" s="52" t="s">
        <v>1387</v>
      </c>
      <c r="D567" s="52">
        <v>645</v>
      </c>
      <c r="E567" s="52">
        <v>0.65</v>
      </c>
      <c r="F567" s="52"/>
      <c r="G567" s="52"/>
      <c r="H567" s="52">
        <v>1</v>
      </c>
      <c r="I567" s="53" t="s">
        <v>267</v>
      </c>
      <c r="J567" s="52" t="s">
        <v>547</v>
      </c>
      <c r="K567" s="52">
        <v>3</v>
      </c>
      <c r="L567" s="53" t="s">
        <v>267</v>
      </c>
      <c r="M567" s="53" t="s">
        <v>267</v>
      </c>
      <c r="N567" s="52"/>
      <c r="O567" s="52"/>
      <c r="P567" s="52"/>
      <c r="Q567" s="52"/>
    </row>
    <row r="568" spans="1:17">
      <c r="A568" s="52" t="s">
        <v>1297</v>
      </c>
      <c r="B568" s="52" t="s">
        <v>1388</v>
      </c>
      <c r="C568" s="52" t="s">
        <v>1389</v>
      </c>
      <c r="D568" s="52">
        <v>690</v>
      </c>
      <c r="E568" s="52"/>
      <c r="F568" s="52"/>
      <c r="G568" s="52"/>
      <c r="H568" s="52">
        <v>1</v>
      </c>
      <c r="I568" s="53" t="s">
        <v>267</v>
      </c>
      <c r="J568" s="52" t="s">
        <v>1375</v>
      </c>
      <c r="K568" s="52">
        <v>3</v>
      </c>
      <c r="L568" s="53" t="s">
        <v>267</v>
      </c>
      <c r="M568" s="53" t="s">
        <v>267</v>
      </c>
      <c r="N568" s="52"/>
      <c r="O568" s="52"/>
      <c r="P568" s="52"/>
      <c r="Q568" s="52"/>
    </row>
    <row r="569" spans="1:17">
      <c r="A569" s="52" t="s">
        <v>1297</v>
      </c>
      <c r="B569" s="52" t="s">
        <v>1390</v>
      </c>
      <c r="C569" s="52" t="s">
        <v>1391</v>
      </c>
      <c r="D569" s="52">
        <v>800</v>
      </c>
      <c r="E569" s="52"/>
      <c r="F569" s="52"/>
      <c r="G569" s="52"/>
      <c r="H569" s="52">
        <v>1</v>
      </c>
      <c r="I569" s="53" t="s">
        <v>267</v>
      </c>
      <c r="J569" s="52" t="s">
        <v>1375</v>
      </c>
      <c r="K569" s="52">
        <v>3</v>
      </c>
      <c r="L569" s="53" t="s">
        <v>267</v>
      </c>
      <c r="M569" s="53" t="s">
        <v>267</v>
      </c>
      <c r="N569" s="52"/>
      <c r="O569" s="52"/>
      <c r="P569" s="52"/>
      <c r="Q569" s="52"/>
    </row>
    <row r="570" spans="1:17">
      <c r="A570" s="52" t="s">
        <v>1297</v>
      </c>
      <c r="B570" s="52" t="s">
        <v>1392</v>
      </c>
      <c r="C570" s="52" t="s">
        <v>1393</v>
      </c>
      <c r="D570" s="52">
        <v>573</v>
      </c>
      <c r="E570" s="52">
        <v>0.624</v>
      </c>
      <c r="F570" s="52"/>
      <c r="G570" s="52"/>
      <c r="H570" s="52">
        <v>1</v>
      </c>
      <c r="I570" s="53" t="s">
        <v>267</v>
      </c>
      <c r="J570" s="52" t="s">
        <v>1375</v>
      </c>
      <c r="K570" s="52">
        <v>3</v>
      </c>
      <c r="L570" s="53" t="s">
        <v>267</v>
      </c>
      <c r="M570" s="53" t="s">
        <v>267</v>
      </c>
      <c r="N570" s="52">
        <v>56.3</v>
      </c>
      <c r="O570" s="52"/>
      <c r="P570" s="52">
        <v>366</v>
      </c>
      <c r="Q570" s="52"/>
    </row>
    <row r="571" spans="1:17">
      <c r="A571" s="52" t="s">
        <v>1297</v>
      </c>
      <c r="B571" s="52" t="s">
        <v>1394</v>
      </c>
      <c r="C571" s="52" t="s">
        <v>1395</v>
      </c>
      <c r="D571" s="52">
        <v>573</v>
      </c>
      <c r="E571" s="52"/>
      <c r="F571" s="52"/>
      <c r="G571" s="52"/>
      <c r="H571" s="52">
        <v>1</v>
      </c>
      <c r="I571" s="53" t="s">
        <v>267</v>
      </c>
      <c r="J571" s="52" t="s">
        <v>1375</v>
      </c>
      <c r="K571" s="52">
        <v>3</v>
      </c>
      <c r="L571" s="53" t="s">
        <v>267</v>
      </c>
      <c r="M571" s="53" t="s">
        <v>267</v>
      </c>
      <c r="N571" s="52">
        <v>56.3</v>
      </c>
      <c r="O571" s="52"/>
      <c r="P571" s="52"/>
      <c r="Q571" s="52"/>
    </row>
    <row r="572" spans="1:17">
      <c r="A572" s="52" t="s">
        <v>1297</v>
      </c>
      <c r="B572" s="52" t="s">
        <v>1396</v>
      </c>
      <c r="C572" s="52" t="s">
        <v>1393</v>
      </c>
      <c r="D572" s="52">
        <v>573</v>
      </c>
      <c r="E572" s="52"/>
      <c r="F572" s="52"/>
      <c r="G572" s="52"/>
      <c r="H572" s="52">
        <v>1</v>
      </c>
      <c r="I572" s="53" t="s">
        <v>267</v>
      </c>
      <c r="J572" s="52" t="s">
        <v>1375</v>
      </c>
      <c r="K572" s="52">
        <v>3</v>
      </c>
      <c r="L572" s="53" t="s">
        <v>267</v>
      </c>
      <c r="M572" s="53" t="s">
        <v>267</v>
      </c>
      <c r="N572" s="52">
        <v>56.3</v>
      </c>
      <c r="O572" s="52"/>
      <c r="P572" s="52"/>
      <c r="Q572" s="52"/>
    </row>
    <row r="573" spans="1:17">
      <c r="A573" s="52" t="s">
        <v>1297</v>
      </c>
      <c r="B573" s="52" t="s">
        <v>1397</v>
      </c>
      <c r="C573" s="52" t="s">
        <v>1398</v>
      </c>
      <c r="D573" s="52"/>
      <c r="E573" s="52"/>
      <c r="F573" s="52"/>
      <c r="G573" s="52"/>
      <c r="H573" s="52">
        <v>1</v>
      </c>
      <c r="I573" s="53" t="s">
        <v>267</v>
      </c>
      <c r="J573" s="52" t="s">
        <v>1375</v>
      </c>
      <c r="K573" s="52">
        <v>3</v>
      </c>
      <c r="L573" s="53" t="s">
        <v>267</v>
      </c>
      <c r="M573" s="53" t="s">
        <v>267</v>
      </c>
      <c r="N573" s="52">
        <v>57.9</v>
      </c>
      <c r="O573" s="52">
        <v>18</v>
      </c>
      <c r="P573" s="52">
        <v>353</v>
      </c>
      <c r="Q573" s="52"/>
    </row>
    <row r="574" spans="1:17">
      <c r="A574" s="52" t="s">
        <v>1297</v>
      </c>
      <c r="B574" s="52" t="s">
        <v>1399</v>
      </c>
      <c r="C574" s="52" t="s">
        <v>1400</v>
      </c>
      <c r="D574" s="52"/>
      <c r="E574" s="52">
        <v>0.5</v>
      </c>
      <c r="F574" s="52">
        <v>7.3</v>
      </c>
      <c r="G574" s="52">
        <v>8.15</v>
      </c>
      <c r="H574" s="52">
        <v>1</v>
      </c>
      <c r="I574" s="53" t="s">
        <v>267</v>
      </c>
      <c r="J574" s="52" t="s">
        <v>1375</v>
      </c>
      <c r="K574" s="52">
        <v>3</v>
      </c>
      <c r="L574" s="53" t="s">
        <v>267</v>
      </c>
      <c r="M574" s="53" t="s">
        <v>267</v>
      </c>
      <c r="N574" s="52"/>
      <c r="O574" s="52"/>
      <c r="P574" s="52"/>
      <c r="Q574" s="52"/>
    </row>
    <row r="575" spans="1:17">
      <c r="A575" s="52" t="s">
        <v>1297</v>
      </c>
      <c r="B575" s="52" t="s">
        <v>1401</v>
      </c>
      <c r="C575" s="52" t="s">
        <v>1402</v>
      </c>
      <c r="D575" s="52">
        <v>940</v>
      </c>
      <c r="E575" s="52">
        <v>0.5</v>
      </c>
      <c r="F575" s="52">
        <v>7.3</v>
      </c>
      <c r="G575" s="52">
        <v>8.15</v>
      </c>
      <c r="H575" s="52">
        <v>1</v>
      </c>
      <c r="I575" s="53" t="s">
        <v>267</v>
      </c>
      <c r="J575" s="52" t="s">
        <v>1375</v>
      </c>
      <c r="K575" s="52">
        <v>3</v>
      </c>
      <c r="L575" s="53" t="s">
        <v>267</v>
      </c>
      <c r="M575" s="53" t="s">
        <v>267</v>
      </c>
      <c r="N575" s="52"/>
      <c r="O575" s="52"/>
      <c r="P575" s="52"/>
      <c r="Q575" s="52"/>
    </row>
    <row r="576" spans="1:17">
      <c r="A576" s="52" t="s">
        <v>1297</v>
      </c>
      <c r="B576" s="52" t="s">
        <v>1403</v>
      </c>
      <c r="C576" s="52"/>
      <c r="D576" s="52"/>
      <c r="E576" s="52"/>
      <c r="F576" s="52"/>
      <c r="G576" s="52"/>
      <c r="H576" s="52">
        <v>1</v>
      </c>
      <c r="I576" s="53" t="s">
        <v>267</v>
      </c>
      <c r="J576" s="52" t="s">
        <v>1375</v>
      </c>
      <c r="K576" s="52">
        <v>3</v>
      </c>
      <c r="L576" s="53" t="s">
        <v>267</v>
      </c>
      <c r="M576" s="53" t="s">
        <v>267</v>
      </c>
      <c r="N576" s="52"/>
      <c r="O576" s="52"/>
      <c r="P576" s="52"/>
      <c r="Q576" s="52"/>
    </row>
    <row r="577" spans="1:16">
      <c r="A577" s="52" t="s">
        <v>1297</v>
      </c>
      <c r="B577" s="52" t="s">
        <v>1404</v>
      </c>
      <c r="C577" s="52" t="s">
        <v>1405</v>
      </c>
      <c r="D577" s="52">
        <v>591</v>
      </c>
      <c r="E577" s="52">
        <v>0.54</v>
      </c>
      <c r="F577" s="52"/>
      <c r="G577" s="52"/>
      <c r="H577" s="52">
        <v>1</v>
      </c>
      <c r="I577" s="53" t="s">
        <v>267</v>
      </c>
      <c r="J577" s="52" t="s">
        <v>1375</v>
      </c>
      <c r="K577" s="52">
        <v>3</v>
      </c>
      <c r="L577" s="53" t="s">
        <v>267</v>
      </c>
      <c r="M577" s="53" t="s">
        <v>267</v>
      </c>
      <c r="N577" s="52">
        <v>52.2</v>
      </c>
      <c r="O577" s="52">
        <v>27.48</v>
      </c>
      <c r="P577" s="52">
        <v>341</v>
      </c>
    </row>
    <row r="578" spans="1:16">
      <c r="A578" s="52" t="s">
        <v>1297</v>
      </c>
      <c r="B578" s="52" t="s">
        <v>1406</v>
      </c>
      <c r="C578" s="52" t="s">
        <v>1407</v>
      </c>
      <c r="D578" s="52">
        <v>850</v>
      </c>
      <c r="E578" s="52"/>
      <c r="F578" s="52"/>
      <c r="G578" s="52"/>
      <c r="H578" s="52">
        <v>1</v>
      </c>
      <c r="I578" s="53" t="s">
        <v>267</v>
      </c>
      <c r="J578" s="52" t="s">
        <v>547</v>
      </c>
      <c r="K578" s="52">
        <v>3</v>
      </c>
      <c r="L578" s="53" t="s">
        <v>267</v>
      </c>
      <c r="M578" s="53" t="s">
        <v>267</v>
      </c>
      <c r="N578" s="52"/>
      <c r="O578" s="52"/>
      <c r="P578" s="52"/>
    </row>
    <row r="579" spans="1:16">
      <c r="A579" s="52" t="s">
        <v>1297</v>
      </c>
      <c r="B579" s="52" t="s">
        <v>1408</v>
      </c>
      <c r="C579" s="52" t="s">
        <v>1409</v>
      </c>
      <c r="D579" s="52">
        <v>930</v>
      </c>
      <c r="E579" s="52"/>
      <c r="F579" s="52"/>
      <c r="G579" s="52"/>
      <c r="H579" s="52">
        <v>1</v>
      </c>
      <c r="I579" s="53" t="s">
        <v>267</v>
      </c>
      <c r="J579" s="52" t="s">
        <v>547</v>
      </c>
      <c r="K579" s="52">
        <v>3</v>
      </c>
      <c r="L579" s="53" t="s">
        <v>267</v>
      </c>
      <c r="M579" s="53" t="s">
        <v>267</v>
      </c>
      <c r="N579" s="52"/>
      <c r="O579" s="52"/>
      <c r="P579" s="52"/>
    </row>
    <row r="580" spans="1:16">
      <c r="A580" s="52" t="s">
        <v>1297</v>
      </c>
      <c r="B580" s="52" t="s">
        <v>1410</v>
      </c>
      <c r="C580" s="52" t="s">
        <v>1411</v>
      </c>
      <c r="D580" s="52">
        <v>1000</v>
      </c>
      <c r="E580" s="52">
        <v>0.62</v>
      </c>
      <c r="F580" s="52">
        <v>10</v>
      </c>
      <c r="G580" s="52">
        <v>5.7</v>
      </c>
      <c r="H580" s="52">
        <v>1</v>
      </c>
      <c r="I580" s="53" t="s">
        <v>267</v>
      </c>
      <c r="J580" s="52" t="s">
        <v>547</v>
      </c>
      <c r="K580" s="52">
        <v>3</v>
      </c>
      <c r="L580" s="53" t="s">
        <v>267</v>
      </c>
      <c r="M580" s="53" t="s">
        <v>267</v>
      </c>
      <c r="N580" s="52"/>
      <c r="O580" s="52"/>
      <c r="P580" s="52"/>
    </row>
    <row r="581" spans="1:16">
      <c r="A581" s="52" t="s">
        <v>1297</v>
      </c>
      <c r="B581" s="52" t="s">
        <v>1412</v>
      </c>
      <c r="C581" s="52" t="s">
        <v>1413</v>
      </c>
      <c r="D581" s="52">
        <v>1060</v>
      </c>
      <c r="E581" s="52">
        <v>0.6</v>
      </c>
      <c r="F581" s="52">
        <v>13</v>
      </c>
      <c r="G581" s="52">
        <v>6.8</v>
      </c>
      <c r="H581" s="52">
        <v>1</v>
      </c>
      <c r="I581" s="53" t="s">
        <v>267</v>
      </c>
      <c r="J581" s="52" t="s">
        <v>1375</v>
      </c>
      <c r="K581" s="52">
        <v>3</v>
      </c>
      <c r="L581" s="53" t="s">
        <v>267</v>
      </c>
      <c r="M581" s="53" t="s">
        <v>267</v>
      </c>
      <c r="N581" s="52"/>
      <c r="O581" s="52"/>
      <c r="P581" s="52"/>
    </row>
    <row r="582" spans="1:16">
      <c r="A582" s="52" t="s">
        <v>1297</v>
      </c>
      <c r="B582" s="52" t="s">
        <v>1414</v>
      </c>
      <c r="C582" s="52"/>
      <c r="D582" s="52">
        <v>1728</v>
      </c>
      <c r="E582" s="52"/>
      <c r="F582" s="52"/>
      <c r="G582" s="52"/>
      <c r="H582" s="52">
        <v>1</v>
      </c>
      <c r="I582" s="53" t="s">
        <v>267</v>
      </c>
      <c r="J582" s="52" t="s">
        <v>1375</v>
      </c>
      <c r="K582" s="52">
        <v>3</v>
      </c>
      <c r="L582" s="53" t="s">
        <v>267</v>
      </c>
      <c r="M582" s="53" t="s">
        <v>267</v>
      </c>
      <c r="N582" s="52"/>
      <c r="O582" s="52"/>
      <c r="P582" s="52"/>
    </row>
    <row r="583" spans="1:16">
      <c r="A583" s="52" t="s">
        <v>1297</v>
      </c>
      <c r="B583" s="52" t="s">
        <v>1415</v>
      </c>
      <c r="C583" s="52" t="s">
        <v>1416</v>
      </c>
      <c r="D583" s="52">
        <v>1757</v>
      </c>
      <c r="E583" s="52">
        <v>0.496</v>
      </c>
      <c r="F583" s="52"/>
      <c r="G583" s="52"/>
      <c r="H583" s="52" t="s">
        <v>426</v>
      </c>
      <c r="I583" s="52" t="s">
        <v>267</v>
      </c>
      <c r="J583" s="52" t="s">
        <v>1001</v>
      </c>
      <c r="K583" s="52">
        <v>2</v>
      </c>
      <c r="L583" s="52" t="s">
        <v>267</v>
      </c>
      <c r="M583" s="52">
        <v>2</v>
      </c>
      <c r="N583" s="52">
        <v>54.94</v>
      </c>
      <c r="O583" s="52">
        <v>20.25</v>
      </c>
      <c r="P583" s="52">
        <v>535</v>
      </c>
    </row>
    <row r="584" spans="1:16">
      <c r="A584" s="52" t="s">
        <v>1297</v>
      </c>
      <c r="B584" s="52" t="s">
        <v>1417</v>
      </c>
      <c r="C584" s="52" t="s">
        <v>1418</v>
      </c>
      <c r="D584" s="52">
        <v>1877</v>
      </c>
      <c r="E584" s="52">
        <v>0.48099999999999998</v>
      </c>
      <c r="F584" s="52"/>
      <c r="G584" s="52"/>
      <c r="H584" s="52" t="s">
        <v>426</v>
      </c>
      <c r="I584" s="52" t="s">
        <v>267</v>
      </c>
      <c r="J584" s="52" t="s">
        <v>1001</v>
      </c>
      <c r="K584" s="52">
        <v>2</v>
      </c>
      <c r="L584" s="52" t="s">
        <v>267</v>
      </c>
      <c r="M584" s="52">
        <v>2</v>
      </c>
      <c r="N584" s="52">
        <v>54.94</v>
      </c>
      <c r="O584" s="52">
        <v>20.25</v>
      </c>
      <c r="P584" s="52">
        <v>535</v>
      </c>
    </row>
    <row r="585" spans="1:16">
      <c r="A585" s="52" t="s">
        <v>1297</v>
      </c>
      <c r="B585" s="52" t="s">
        <v>1419</v>
      </c>
      <c r="C585" s="52" t="s">
        <v>1420</v>
      </c>
      <c r="D585" s="52">
        <v>2100</v>
      </c>
      <c r="E585" s="52"/>
      <c r="F585" s="52"/>
      <c r="G585" s="52"/>
      <c r="H585" s="52" t="s">
        <v>426</v>
      </c>
      <c r="I585" s="52" t="s">
        <v>267</v>
      </c>
      <c r="J585" s="52" t="s">
        <v>1001</v>
      </c>
      <c r="K585" s="52">
        <v>2</v>
      </c>
      <c r="L585" s="52" t="s">
        <v>267</v>
      </c>
      <c r="M585" s="52">
        <v>2</v>
      </c>
      <c r="N585" s="52">
        <v>54.94</v>
      </c>
      <c r="O585" s="52">
        <v>20.25</v>
      </c>
      <c r="P585" s="52">
        <v>535</v>
      </c>
    </row>
    <row r="586" spans="1:16">
      <c r="A586" s="52" t="s">
        <v>1297</v>
      </c>
      <c r="B586" s="52" t="s">
        <v>1421</v>
      </c>
      <c r="C586" s="52" t="s">
        <v>1422</v>
      </c>
      <c r="D586" s="52">
        <v>2400</v>
      </c>
      <c r="E586" s="52"/>
      <c r="F586" s="52"/>
      <c r="G586" s="52"/>
      <c r="H586" s="52" t="s">
        <v>426</v>
      </c>
      <c r="I586" s="52" t="s">
        <v>267</v>
      </c>
      <c r="J586" s="52" t="s">
        <v>1001</v>
      </c>
      <c r="K586" s="52">
        <v>2</v>
      </c>
      <c r="L586" s="52" t="s">
        <v>267</v>
      </c>
      <c r="M586" s="52">
        <v>2</v>
      </c>
      <c r="N586" s="52">
        <v>54.94</v>
      </c>
      <c r="O586" s="52">
        <v>20.25</v>
      </c>
      <c r="P586" s="52">
        <v>535</v>
      </c>
    </row>
    <row r="587" spans="1:16">
      <c r="A587" s="52" t="s">
        <v>1297</v>
      </c>
      <c r="B587" s="52" t="s">
        <v>1423</v>
      </c>
      <c r="C587" s="52" t="s">
        <v>1422</v>
      </c>
      <c r="D587" s="52"/>
      <c r="E587" s="52"/>
      <c r="F587" s="52"/>
      <c r="G587" s="52"/>
      <c r="H587" s="52" t="s">
        <v>426</v>
      </c>
      <c r="I587" s="52" t="s">
        <v>267</v>
      </c>
      <c r="J587" s="52" t="s">
        <v>1001</v>
      </c>
      <c r="K587" s="52">
        <v>2</v>
      </c>
      <c r="L587" s="52" t="s">
        <v>267</v>
      </c>
      <c r="M587" s="52">
        <v>2</v>
      </c>
      <c r="N587" s="52"/>
      <c r="O587" s="52"/>
      <c r="P587" s="52"/>
    </row>
    <row r="588" spans="1:16">
      <c r="A588" s="52" t="s">
        <v>1297</v>
      </c>
      <c r="B588" s="52" t="s">
        <v>1424</v>
      </c>
      <c r="C588" s="52" t="s">
        <v>1425</v>
      </c>
      <c r="D588" s="52">
        <v>1001</v>
      </c>
      <c r="E588" s="52">
        <v>0.52900000000000003</v>
      </c>
      <c r="F588" s="52"/>
      <c r="G588" s="52"/>
      <c r="H588" s="52" t="s">
        <v>426</v>
      </c>
      <c r="I588" s="53" t="s">
        <v>267</v>
      </c>
      <c r="J588" s="52" t="s">
        <v>1375</v>
      </c>
      <c r="K588" s="52">
        <v>1</v>
      </c>
      <c r="L588" s="53" t="s">
        <v>267</v>
      </c>
      <c r="M588" s="52">
        <v>1</v>
      </c>
      <c r="N588" s="52">
        <v>41.1</v>
      </c>
      <c r="O588" s="52">
        <v>28</v>
      </c>
      <c r="P588" s="52">
        <v>345</v>
      </c>
    </row>
    <row r="589" spans="1:16">
      <c r="A589" s="52" t="s">
        <v>1297</v>
      </c>
      <c r="B589" s="52" t="s">
        <v>1426</v>
      </c>
      <c r="C589" s="52"/>
      <c r="D589" s="52">
        <v>900</v>
      </c>
      <c r="E589" s="52">
        <v>0.53</v>
      </c>
      <c r="F589" s="52">
        <v>7.3</v>
      </c>
      <c r="G589" s="52">
        <v>8</v>
      </c>
      <c r="H589" s="52" t="s">
        <v>426</v>
      </c>
      <c r="I589" s="53" t="s">
        <v>267</v>
      </c>
      <c r="J589" s="52" t="s">
        <v>1375</v>
      </c>
      <c r="K589" s="52">
        <v>2</v>
      </c>
      <c r="L589" s="53" t="s">
        <v>267</v>
      </c>
      <c r="M589" s="52">
        <v>2</v>
      </c>
      <c r="N589" s="52"/>
      <c r="O589" s="52"/>
      <c r="P589" s="52"/>
    </row>
    <row r="590" spans="1:16">
      <c r="A590" s="52" t="s">
        <v>1297</v>
      </c>
      <c r="B590" s="52" t="s">
        <v>1427</v>
      </c>
      <c r="C590" s="52" t="s">
        <v>1428</v>
      </c>
      <c r="D590" s="52">
        <v>1480</v>
      </c>
      <c r="E590" s="52">
        <v>0.60299999999999998</v>
      </c>
      <c r="F590" s="52">
        <v>13</v>
      </c>
      <c r="G590" s="52">
        <v>5.9</v>
      </c>
      <c r="H590" s="52" t="s">
        <v>426</v>
      </c>
      <c r="I590" s="53" t="s">
        <v>267</v>
      </c>
      <c r="J590" s="52" t="s">
        <v>547</v>
      </c>
      <c r="K590" s="52">
        <v>2</v>
      </c>
      <c r="L590" s="53" t="s">
        <v>267</v>
      </c>
      <c r="M590" s="52">
        <v>1</v>
      </c>
      <c r="N590" s="52"/>
      <c r="O590" s="52"/>
      <c r="P590" s="52"/>
    </row>
    <row r="591" spans="1:16">
      <c r="A591" s="52" t="s">
        <v>1297</v>
      </c>
      <c r="B591" s="52" t="s">
        <v>1429</v>
      </c>
      <c r="C591" s="52" t="s">
        <v>1430</v>
      </c>
      <c r="D591" s="52">
        <v>1500</v>
      </c>
      <c r="E591" s="52">
        <v>0.63200000000000001</v>
      </c>
      <c r="F591" s="52"/>
      <c r="G591" s="52"/>
      <c r="H591" s="52" t="s">
        <v>426</v>
      </c>
      <c r="I591" s="53" t="s">
        <v>267</v>
      </c>
      <c r="J591" s="52" t="s">
        <v>547</v>
      </c>
      <c r="K591" s="52">
        <v>2</v>
      </c>
      <c r="L591" s="53" t="s">
        <v>267</v>
      </c>
      <c r="M591" s="52">
        <v>1</v>
      </c>
      <c r="N591" s="52"/>
      <c r="O591" s="52"/>
      <c r="P591" s="52"/>
    </row>
    <row r="592" spans="1:16">
      <c r="A592" s="52" t="s">
        <v>1297</v>
      </c>
      <c r="B592" s="52" t="s">
        <v>1431</v>
      </c>
      <c r="C592" s="52"/>
      <c r="D592" s="52">
        <v>1417</v>
      </c>
      <c r="E592" s="52">
        <v>0.629</v>
      </c>
      <c r="F592" s="52"/>
      <c r="G592" s="52"/>
      <c r="H592" s="52" t="s">
        <v>426</v>
      </c>
      <c r="I592" s="53" t="s">
        <v>267</v>
      </c>
      <c r="J592" s="52" t="s">
        <v>547</v>
      </c>
      <c r="K592" s="52">
        <v>2</v>
      </c>
      <c r="L592" s="53" t="s">
        <v>267</v>
      </c>
      <c r="M592" s="52">
        <v>2</v>
      </c>
      <c r="N592" s="52"/>
      <c r="O592" s="52"/>
      <c r="P592" s="52"/>
    </row>
    <row r="593" spans="1:16">
      <c r="A593" s="52" t="s">
        <v>1297</v>
      </c>
      <c r="B593" s="52" t="s">
        <v>1432</v>
      </c>
      <c r="C593" s="52" t="s">
        <v>1433</v>
      </c>
      <c r="D593" s="52">
        <v>1417</v>
      </c>
      <c r="E593" s="52">
        <v>0.629</v>
      </c>
      <c r="F593" s="52"/>
      <c r="G593" s="52"/>
      <c r="H593" s="52" t="s">
        <v>426</v>
      </c>
      <c r="I593" s="53" t="s">
        <v>267</v>
      </c>
      <c r="J593" s="52" t="s">
        <v>547</v>
      </c>
      <c r="K593" s="52">
        <v>2</v>
      </c>
      <c r="L593" s="53" t="s">
        <v>267</v>
      </c>
      <c r="M593" s="52" t="s">
        <v>1434</v>
      </c>
      <c r="N593" s="52"/>
      <c r="O593" s="52"/>
      <c r="P593" s="52"/>
    </row>
    <row r="594" spans="1:16">
      <c r="A594" s="52" t="s">
        <v>1297</v>
      </c>
      <c r="B594" s="52" t="s">
        <v>1435</v>
      </c>
      <c r="C594" s="52" t="s">
        <v>1436</v>
      </c>
      <c r="D594" s="52">
        <v>1700</v>
      </c>
      <c r="E594" s="52"/>
      <c r="F594" s="52"/>
      <c r="G594" s="52"/>
      <c r="H594" s="52" t="s">
        <v>426</v>
      </c>
      <c r="I594" s="53" t="s">
        <v>267</v>
      </c>
      <c r="J594" s="52" t="s">
        <v>1001</v>
      </c>
      <c r="K594" s="52">
        <v>2</v>
      </c>
      <c r="L594" s="53" t="s">
        <v>267</v>
      </c>
      <c r="M594" s="52">
        <v>2</v>
      </c>
      <c r="N594" s="52"/>
      <c r="O594" s="52"/>
      <c r="P594" s="52"/>
    </row>
    <row r="595" spans="1:16">
      <c r="A595" s="52" t="s">
        <v>1297</v>
      </c>
      <c r="B595" s="52" t="s">
        <v>1437</v>
      </c>
      <c r="C595" s="52" t="s">
        <v>1438</v>
      </c>
      <c r="D595" s="52">
        <v>1600</v>
      </c>
      <c r="E595" s="52"/>
      <c r="F595" s="52"/>
      <c r="G595" s="52"/>
      <c r="H595" s="52" t="s">
        <v>426</v>
      </c>
      <c r="I595" s="53" t="s">
        <v>267</v>
      </c>
      <c r="J595" s="52" t="s">
        <v>1001</v>
      </c>
      <c r="K595" s="52">
        <v>2</v>
      </c>
      <c r="L595" s="53" t="s">
        <v>267</v>
      </c>
      <c r="M595" s="52">
        <v>2</v>
      </c>
      <c r="N595" s="52"/>
      <c r="O595" s="52"/>
      <c r="P595" s="52"/>
    </row>
    <row r="596" spans="1:16">
      <c r="A596" s="52" t="s">
        <v>1297</v>
      </c>
      <c r="B596" s="52" t="s">
        <v>1439</v>
      </c>
      <c r="C596" s="52"/>
      <c r="D596" s="52">
        <v>2000</v>
      </c>
      <c r="E596" s="52"/>
      <c r="F596" s="52"/>
      <c r="G596" s="52"/>
      <c r="H596" s="52" t="s">
        <v>426</v>
      </c>
      <c r="I596" s="53" t="s">
        <v>267</v>
      </c>
      <c r="J596" s="52" t="s">
        <v>1001</v>
      </c>
      <c r="K596" s="52">
        <v>2</v>
      </c>
      <c r="L596" s="53" t="s">
        <v>267</v>
      </c>
      <c r="M596" s="52">
        <v>2</v>
      </c>
      <c r="N596" s="52"/>
      <c r="O596" s="52"/>
      <c r="P596" s="52"/>
    </row>
    <row r="597" spans="1:16">
      <c r="A597" s="52" t="s">
        <v>1440</v>
      </c>
      <c r="B597" s="52" t="s">
        <v>1441</v>
      </c>
      <c r="C597" s="52" t="s">
        <v>1442</v>
      </c>
      <c r="D597" s="52">
        <v>691</v>
      </c>
      <c r="E597" s="52"/>
      <c r="F597" s="52"/>
      <c r="G597" s="52"/>
      <c r="H597" s="52" t="s">
        <v>426</v>
      </c>
      <c r="I597" s="53" t="s">
        <v>267</v>
      </c>
      <c r="J597" s="52" t="s">
        <v>1443</v>
      </c>
      <c r="K597" s="52">
        <v>1</v>
      </c>
      <c r="L597" s="53" t="s">
        <v>267</v>
      </c>
      <c r="M597" s="52">
        <v>1</v>
      </c>
      <c r="N597" s="52">
        <v>65.94</v>
      </c>
      <c r="O597" s="52">
        <v>25.59</v>
      </c>
      <c r="P597" s="52"/>
    </row>
    <row r="598" spans="1:16">
      <c r="A598" s="52" t="s">
        <v>1440</v>
      </c>
      <c r="B598" s="52" t="s">
        <v>1444</v>
      </c>
      <c r="C598" s="52" t="s">
        <v>1445</v>
      </c>
      <c r="D598" s="52">
        <v>691</v>
      </c>
      <c r="E598" s="52">
        <v>0.65600000000000003</v>
      </c>
      <c r="F598" s="52">
        <v>7.17</v>
      </c>
      <c r="G598" s="52">
        <v>6.4</v>
      </c>
      <c r="H598" s="52" t="s">
        <v>426</v>
      </c>
      <c r="I598" s="53" t="s">
        <v>267</v>
      </c>
      <c r="J598" s="52" t="s">
        <v>1443</v>
      </c>
      <c r="K598" s="52">
        <v>1</v>
      </c>
      <c r="L598" s="53" t="s">
        <v>267</v>
      </c>
      <c r="M598" s="52">
        <v>1</v>
      </c>
      <c r="N598" s="52">
        <v>65.94</v>
      </c>
      <c r="O598" s="52">
        <v>25.59</v>
      </c>
      <c r="P598" s="52">
        <v>425.5</v>
      </c>
    </row>
    <row r="599" spans="1:16">
      <c r="A599" s="52" t="s">
        <v>1440</v>
      </c>
      <c r="B599" s="52" t="s">
        <v>1446</v>
      </c>
      <c r="C599" s="52" t="s">
        <v>1447</v>
      </c>
      <c r="D599" s="52">
        <v>724</v>
      </c>
      <c r="E599" s="52">
        <v>0.65400000000000003</v>
      </c>
      <c r="F599" s="52">
        <v>7.83</v>
      </c>
      <c r="G599" s="52">
        <v>6.55</v>
      </c>
      <c r="H599" s="52" t="s">
        <v>426</v>
      </c>
      <c r="I599" s="53" t="s">
        <v>267</v>
      </c>
      <c r="J599" s="52" t="s">
        <v>1443</v>
      </c>
      <c r="K599" s="52">
        <v>1</v>
      </c>
      <c r="L599" s="53" t="s">
        <v>267</v>
      </c>
      <c r="M599" s="52">
        <v>1</v>
      </c>
      <c r="N599" s="52">
        <v>65.27</v>
      </c>
      <c r="O599" s="52">
        <v>25.59</v>
      </c>
      <c r="P599" s="52">
        <v>425.5</v>
      </c>
    </row>
    <row r="600" spans="1:16">
      <c r="A600" s="52" t="s">
        <v>1440</v>
      </c>
      <c r="B600" s="52" t="s">
        <v>1448</v>
      </c>
      <c r="C600" s="52" t="s">
        <v>1449</v>
      </c>
      <c r="D600" s="52">
        <v>751</v>
      </c>
      <c r="E600" s="52">
        <v>0.64900000000000002</v>
      </c>
      <c r="F600" s="52">
        <v>7.94</v>
      </c>
      <c r="G600" s="52">
        <v>6.65</v>
      </c>
      <c r="H600" s="52" t="s">
        <v>426</v>
      </c>
      <c r="I600" s="53" t="s">
        <v>267</v>
      </c>
      <c r="J600" s="52" t="s">
        <v>1443</v>
      </c>
      <c r="K600" s="52">
        <v>1</v>
      </c>
      <c r="L600" s="53" t="s">
        <v>267</v>
      </c>
      <c r="M600" s="52">
        <v>1</v>
      </c>
      <c r="N600" s="52">
        <v>65.94</v>
      </c>
      <c r="O600" s="52">
        <v>25.59</v>
      </c>
      <c r="P600" s="52">
        <v>441</v>
      </c>
    </row>
    <row r="601" spans="1:16">
      <c r="A601" s="52" t="s">
        <v>1440</v>
      </c>
      <c r="B601" s="52" t="s">
        <v>1450</v>
      </c>
      <c r="C601" s="52" t="s">
        <v>1451</v>
      </c>
      <c r="D601" s="52">
        <v>778</v>
      </c>
      <c r="E601" s="52">
        <v>0.63300000000000001</v>
      </c>
      <c r="F601" s="52">
        <v>7.94</v>
      </c>
      <c r="G601" s="52">
        <v>6.65</v>
      </c>
      <c r="H601" s="52" t="s">
        <v>426</v>
      </c>
      <c r="I601" s="53" t="s">
        <v>267</v>
      </c>
      <c r="J601" s="52" t="s">
        <v>1443</v>
      </c>
      <c r="K601" s="52">
        <v>1</v>
      </c>
      <c r="L601" s="53" t="s">
        <v>267</v>
      </c>
      <c r="M601" s="52">
        <v>1</v>
      </c>
      <c r="N601" s="52">
        <v>65.94</v>
      </c>
      <c r="O601" s="52">
        <v>25.59</v>
      </c>
      <c r="P601" s="52">
        <v>445</v>
      </c>
    </row>
    <row r="602" spans="1:16">
      <c r="A602" s="52" t="s">
        <v>1440</v>
      </c>
      <c r="B602" s="52" t="s">
        <v>1452</v>
      </c>
      <c r="C602" s="52" t="s">
        <v>1453</v>
      </c>
      <c r="D602" s="52">
        <v>751</v>
      </c>
      <c r="E602" s="52">
        <v>0.64900000000000002</v>
      </c>
      <c r="F602" s="52">
        <v>7.94</v>
      </c>
      <c r="G602" s="52">
        <v>6.65</v>
      </c>
      <c r="H602" s="52" t="s">
        <v>426</v>
      </c>
      <c r="I602" s="53" t="s">
        <v>267</v>
      </c>
      <c r="J602" s="52" t="s">
        <v>1443</v>
      </c>
      <c r="K602" s="52">
        <v>1</v>
      </c>
      <c r="L602" s="53" t="s">
        <v>267</v>
      </c>
      <c r="M602" s="52">
        <v>1</v>
      </c>
      <c r="N602" s="52">
        <v>65.94</v>
      </c>
      <c r="O602" s="52">
        <v>25.59</v>
      </c>
      <c r="P602" s="52">
        <v>445</v>
      </c>
    </row>
    <row r="603" spans="1:16">
      <c r="A603" s="52" t="s">
        <v>1440</v>
      </c>
      <c r="B603" s="52" t="s">
        <v>1454</v>
      </c>
      <c r="C603" s="52" t="s">
        <v>1455</v>
      </c>
      <c r="D603" s="52">
        <v>512</v>
      </c>
      <c r="E603" s="52">
        <v>0.80400000000000005</v>
      </c>
      <c r="F603" s="52"/>
      <c r="G603" s="52"/>
      <c r="H603" s="52" t="s">
        <v>426</v>
      </c>
      <c r="I603" s="53" t="s">
        <v>267</v>
      </c>
      <c r="J603" s="52" t="s">
        <v>1443</v>
      </c>
      <c r="K603" s="52">
        <v>1</v>
      </c>
      <c r="L603" s="53" t="s">
        <v>267</v>
      </c>
      <c r="M603" s="52">
        <v>1</v>
      </c>
      <c r="N603" s="52">
        <v>65.94</v>
      </c>
      <c r="O603" s="52">
        <v>25.59</v>
      </c>
      <c r="P603" s="52">
        <v>434.3</v>
      </c>
    </row>
    <row r="604" spans="1:16">
      <c r="A604" s="52" t="s">
        <v>1440</v>
      </c>
      <c r="B604" s="52" t="s">
        <v>1456</v>
      </c>
      <c r="C604" s="52" t="s">
        <v>1457</v>
      </c>
      <c r="D604" s="52">
        <v>1824</v>
      </c>
      <c r="E604" s="52">
        <v>0.55900000000000005</v>
      </c>
      <c r="F604" s="52">
        <v>16.16</v>
      </c>
      <c r="G604" s="52">
        <v>13</v>
      </c>
      <c r="H604" s="52" t="s">
        <v>544</v>
      </c>
      <c r="I604" s="52" t="s">
        <v>484</v>
      </c>
      <c r="J604" s="52" t="s">
        <v>484</v>
      </c>
      <c r="K604" s="52">
        <v>1</v>
      </c>
      <c r="L604" s="52">
        <v>1</v>
      </c>
      <c r="M604" s="52">
        <v>2</v>
      </c>
      <c r="N604" s="52">
        <v>105.08</v>
      </c>
      <c r="O604" s="52">
        <v>34.33</v>
      </c>
      <c r="P604" s="52">
        <v>1257</v>
      </c>
    </row>
    <row r="607" spans="1:16">
      <c r="A607" s="52" t="s">
        <v>1458</v>
      </c>
      <c r="B607" s="52"/>
      <c r="C607" s="52"/>
      <c r="D607" s="52"/>
      <c r="E607" s="52"/>
      <c r="F607" s="52"/>
      <c r="G607" s="52"/>
      <c r="H607" s="52"/>
      <c r="I607" s="52"/>
      <c r="J607" s="52"/>
      <c r="K607" s="52"/>
      <c r="L607" s="52"/>
      <c r="M607" s="52"/>
      <c r="N607" s="52"/>
      <c r="O607" s="52"/>
      <c r="P607" s="52"/>
    </row>
    <row r="608" spans="1:16">
      <c r="A608" s="52" t="s">
        <v>1459</v>
      </c>
      <c r="B608" s="52"/>
      <c r="C608" s="52"/>
      <c r="D608" s="52"/>
      <c r="E608" s="52"/>
      <c r="F608" s="52"/>
      <c r="G608" s="52"/>
      <c r="H608" s="52"/>
      <c r="I608" s="52"/>
      <c r="J608" s="52"/>
      <c r="K608" s="52"/>
      <c r="L608" s="52"/>
      <c r="M608" s="52"/>
      <c r="N608" s="52"/>
      <c r="O608" s="52"/>
      <c r="P608" s="52"/>
    </row>
    <row r="609" spans="1:1">
      <c r="A609" s="52" t="s">
        <v>1460</v>
      </c>
    </row>
    <row r="611" spans="1:1">
      <c r="A611" s="52" t="s">
        <v>1461</v>
      </c>
    </row>
    <row r="612" spans="1:1">
      <c r="A612" s="52" t="s">
        <v>1462</v>
      </c>
    </row>
    <row r="613" spans="1:1">
      <c r="A613" s="52" t="s">
        <v>1463</v>
      </c>
    </row>
    <row r="614" spans="1:1">
      <c r="A614" s="52" t="s">
        <v>1464</v>
      </c>
    </row>
    <row r="616" spans="1:1">
      <c r="A616" s="52" t="s">
        <v>1465</v>
      </c>
    </row>
    <row r="618" spans="1:1">
      <c r="A618" s="52" t="s">
        <v>1466</v>
      </c>
    </row>
    <row r="619" spans="1:1">
      <c r="A619" s="52" t="s">
        <v>1467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0"/>
  <sheetViews>
    <sheetView zoomScaleNormal="100" workbookViewId="0">
      <selection activeCell="I1" sqref="I1"/>
    </sheetView>
  </sheetViews>
  <sheetFormatPr baseColWidth="10" defaultRowHeight="15"/>
  <cols>
    <col min="1" max="1" width="30.5703125" customWidth="1"/>
    <col min="4" max="4" width="22" customWidth="1"/>
    <col min="5" max="5" width="24.85546875" customWidth="1"/>
    <col min="6" max="6" width="25.140625" customWidth="1"/>
    <col min="7" max="7" width="23" customWidth="1"/>
    <col min="8" max="8" width="22.28515625" customWidth="1"/>
    <col min="9" max="9" width="21.28515625" customWidth="1"/>
    <col min="10" max="10" width="22.5703125" customWidth="1"/>
  </cols>
  <sheetData>
    <row r="1" spans="1:14" s="29" customFormat="1">
      <c r="A1" s="54" t="s">
        <v>0</v>
      </c>
      <c r="B1" s="55" t="s">
        <v>32</v>
      </c>
      <c r="C1" s="55" t="s">
        <v>32</v>
      </c>
      <c r="D1" s="56" t="s">
        <v>306</v>
      </c>
      <c r="E1" s="57" t="s">
        <v>316</v>
      </c>
      <c r="F1" s="57" t="s">
        <v>367</v>
      </c>
      <c r="G1" s="57" t="s">
        <v>373</v>
      </c>
      <c r="H1" s="57" t="s">
        <v>375</v>
      </c>
      <c r="I1" s="57" t="s">
        <v>376</v>
      </c>
      <c r="J1" s="57" t="s">
        <v>377</v>
      </c>
      <c r="K1"/>
      <c r="L1" s="38"/>
      <c r="M1" s="38"/>
      <c r="N1" s="38"/>
    </row>
    <row r="2" spans="1:14" s="29" customFormat="1" ht="66.75" customHeight="1">
      <c r="A2" s="58" t="s">
        <v>207</v>
      </c>
      <c r="B2" s="55" t="s">
        <v>32</v>
      </c>
      <c r="C2" s="55" t="s">
        <v>32</v>
      </c>
      <c r="D2" s="56"/>
      <c r="E2" s="57"/>
      <c r="F2" s="59"/>
      <c r="G2" s="59"/>
      <c r="H2" s="59"/>
      <c r="I2" s="59"/>
      <c r="J2" s="59"/>
      <c r="K2"/>
      <c r="M2" s="38"/>
    </row>
    <row r="3" spans="1:14" s="29" customFormat="1" ht="18" customHeight="1">
      <c r="A3" s="58" t="s">
        <v>146</v>
      </c>
      <c r="B3" s="55" t="s">
        <v>145</v>
      </c>
      <c r="C3" s="55" t="s">
        <v>205</v>
      </c>
      <c r="D3" s="60">
        <f>426/3.6</f>
        <v>118.33333333333333</v>
      </c>
      <c r="E3" s="60">
        <f>278/3.6</f>
        <v>77.222222222222214</v>
      </c>
      <c r="F3" s="60">
        <f>320/3.6</f>
        <v>88.888888888888886</v>
      </c>
      <c r="G3" s="60">
        <f>450/3.6</f>
        <v>125</v>
      </c>
      <c r="H3" s="60">
        <f>480/3.6</f>
        <v>133.33333333333334</v>
      </c>
      <c r="I3" s="60">
        <f>200/3.6</f>
        <v>55.555555555555557</v>
      </c>
      <c r="J3" s="60">
        <f>519/3.6</f>
        <v>144.16666666666666</v>
      </c>
      <c r="K3"/>
      <c r="L3" s="9"/>
      <c r="M3" s="9"/>
      <c r="N3" s="9"/>
    </row>
    <row r="4" spans="1:14" s="29" customFormat="1">
      <c r="A4" s="58" t="s">
        <v>152</v>
      </c>
      <c r="B4" s="55" t="s">
        <v>150</v>
      </c>
      <c r="C4" s="55" t="s">
        <v>204</v>
      </c>
      <c r="D4" s="57">
        <v>3815</v>
      </c>
      <c r="E4" s="57">
        <v>2315</v>
      </c>
      <c r="F4" s="57">
        <v>4000</v>
      </c>
      <c r="G4" s="57">
        <v>4750</v>
      </c>
      <c r="H4" s="57" t="s">
        <v>1474</v>
      </c>
      <c r="I4" s="57" t="s">
        <v>1475</v>
      </c>
      <c r="J4" s="57">
        <v>3298</v>
      </c>
      <c r="K4"/>
      <c r="L4" s="38"/>
      <c r="M4" s="38"/>
      <c r="N4" s="38"/>
    </row>
    <row r="5" spans="1:14" s="29" customFormat="1" ht="18" customHeight="1">
      <c r="A5" s="54" t="s">
        <v>342</v>
      </c>
      <c r="B5" s="55" t="s">
        <v>1468</v>
      </c>
      <c r="C5" s="55" t="s">
        <v>314</v>
      </c>
      <c r="D5" s="60">
        <v>10140</v>
      </c>
      <c r="E5" s="60">
        <v>3550</v>
      </c>
      <c r="F5" s="60">
        <v>7728</v>
      </c>
      <c r="G5" s="60">
        <v>9400</v>
      </c>
      <c r="H5" s="60">
        <v>13692</v>
      </c>
      <c r="I5" s="60">
        <v>2126</v>
      </c>
      <c r="J5" s="60" t="s">
        <v>1473</v>
      </c>
      <c r="K5"/>
      <c r="L5" s="9"/>
      <c r="M5" s="9"/>
      <c r="N5" s="9"/>
    </row>
    <row r="6" spans="1:14" s="29" customFormat="1" ht="18" customHeight="1">
      <c r="A6" s="54" t="s">
        <v>51</v>
      </c>
      <c r="B6" s="55" t="s">
        <v>50</v>
      </c>
      <c r="C6" s="55" t="s">
        <v>179</v>
      </c>
      <c r="D6" s="61">
        <v>43000</v>
      </c>
      <c r="E6" s="62">
        <v>17168</v>
      </c>
      <c r="F6" s="61">
        <v>36000</v>
      </c>
      <c r="G6" s="61">
        <v>45000</v>
      </c>
      <c r="H6" s="61">
        <v>43100</v>
      </c>
      <c r="I6" s="61">
        <v>17010</v>
      </c>
      <c r="J6" s="61">
        <v>37900</v>
      </c>
      <c r="K6"/>
      <c r="L6" s="22"/>
      <c r="M6" s="22"/>
      <c r="N6" s="22"/>
    </row>
    <row r="7" spans="1:14" s="29" customFormat="1" ht="18" customHeight="1">
      <c r="A7" s="54" t="s">
        <v>52</v>
      </c>
      <c r="B7" s="55" t="s">
        <v>53</v>
      </c>
      <c r="C7" s="55" t="s">
        <v>179</v>
      </c>
      <c r="D7" s="61">
        <v>25630</v>
      </c>
      <c r="E7" s="62">
        <v>12733</v>
      </c>
      <c r="F7" s="61">
        <v>24000</v>
      </c>
      <c r="G7" s="61">
        <v>26500</v>
      </c>
      <c r="H7" s="61">
        <v>25630</v>
      </c>
      <c r="I7" s="61">
        <v>10380</v>
      </c>
      <c r="J7" s="61">
        <v>27600</v>
      </c>
      <c r="K7"/>
      <c r="L7" s="22"/>
      <c r="M7" s="22"/>
      <c r="N7" s="22"/>
    </row>
    <row r="8" spans="1:14" s="29" customFormat="1">
      <c r="A8" s="58" t="s">
        <v>58</v>
      </c>
      <c r="B8" s="55" t="s">
        <v>54</v>
      </c>
      <c r="C8" s="55" t="s">
        <v>179</v>
      </c>
      <c r="D8" s="61">
        <v>15000</v>
      </c>
      <c r="E8" s="62">
        <v>3777</v>
      </c>
      <c r="F8" s="61">
        <v>5000</v>
      </c>
      <c r="G8" s="61">
        <v>10000</v>
      </c>
      <c r="H8" s="61">
        <v>15000</v>
      </c>
      <c r="I8" s="61">
        <f>13797-10401</f>
        <v>3396</v>
      </c>
      <c r="J8" s="61">
        <v>7500</v>
      </c>
      <c r="K8"/>
      <c r="L8" s="22"/>
      <c r="M8" s="22"/>
      <c r="N8" s="22"/>
    </row>
    <row r="9" spans="1:14" s="29" customFormat="1" ht="18">
      <c r="A9" s="54" t="s">
        <v>80</v>
      </c>
      <c r="B9" s="55" t="s">
        <v>60</v>
      </c>
      <c r="C9" s="55" t="s">
        <v>190</v>
      </c>
      <c r="D9" s="57">
        <v>135.82</v>
      </c>
      <c r="E9" s="60">
        <v>100.33</v>
      </c>
      <c r="F9" s="60">
        <v>99</v>
      </c>
      <c r="G9" s="60">
        <v>144</v>
      </c>
      <c r="H9" s="60">
        <v>135.80000000000001</v>
      </c>
      <c r="I9" s="60">
        <v>96.2</v>
      </c>
      <c r="J9" s="60">
        <v>117</v>
      </c>
      <c r="K9"/>
      <c r="L9" s="9"/>
      <c r="M9" s="9"/>
      <c r="N9" s="9"/>
    </row>
    <row r="10" spans="1:14" s="29" customFormat="1">
      <c r="A10" s="54" t="s">
        <v>103</v>
      </c>
      <c r="B10" s="55" t="s">
        <v>61</v>
      </c>
      <c r="C10" s="55" t="s">
        <v>178</v>
      </c>
      <c r="D10" s="57">
        <v>33.15</v>
      </c>
      <c r="E10" s="60">
        <v>28.63</v>
      </c>
      <c r="F10" s="60">
        <v>29.84</v>
      </c>
      <c r="G10" s="60">
        <v>36</v>
      </c>
      <c r="H10" s="60">
        <v>33.15</v>
      </c>
      <c r="I10" s="60">
        <v>29.5</v>
      </c>
      <c r="J10" s="60">
        <v>32.78</v>
      </c>
      <c r="K10"/>
      <c r="L10" s="9"/>
      <c r="M10" s="9"/>
      <c r="N10" s="9"/>
    </row>
    <row r="11" spans="1:14">
      <c r="A11" s="54" t="s">
        <v>77</v>
      </c>
      <c r="B11" s="55" t="s">
        <v>1469</v>
      </c>
      <c r="C11" s="55" t="s">
        <v>1470</v>
      </c>
      <c r="D11" s="63">
        <v>3104.7412015903401</v>
      </c>
      <c r="E11" s="63">
        <v>1678.0680474434366</v>
      </c>
      <c r="F11" s="63">
        <v>3566.054545454545</v>
      </c>
      <c r="G11" s="63">
        <v>3064.578125</v>
      </c>
      <c r="H11" s="63">
        <v>3112.4198453608246</v>
      </c>
      <c r="I11" s="63">
        <v>1734.00329002079</v>
      </c>
      <c r="J11" s="63">
        <v>3164.7823143732967</v>
      </c>
    </row>
    <row r="12" spans="1:14">
      <c r="A12" s="54" t="s">
        <v>1471</v>
      </c>
      <c r="B12" s="55" t="s">
        <v>1472</v>
      </c>
      <c r="C12" s="55" t="s">
        <v>341</v>
      </c>
      <c r="D12" s="64">
        <v>24.046331161851612</v>
      </c>
      <c r="E12" s="64">
        <v>21.085697554005392</v>
      </c>
      <c r="F12" s="64">
        <v>21.889908038592861</v>
      </c>
      <c r="G12" s="64">
        <v>21.3007386710945</v>
      </c>
      <c r="H12" s="64">
        <v>32.394325726435717</v>
      </c>
      <c r="I12" s="64">
        <v>12.744953961146829</v>
      </c>
      <c r="J12" s="64" t="s">
        <v>1473</v>
      </c>
    </row>
    <row r="13" spans="1:14" s="29" customFormat="1" ht="18">
      <c r="A13" s="58" t="s">
        <v>144</v>
      </c>
      <c r="B13" s="55" t="s">
        <v>143</v>
      </c>
      <c r="C13" s="55" t="s">
        <v>205</v>
      </c>
      <c r="D13" s="60">
        <v>145</v>
      </c>
      <c r="E13" s="60">
        <f>376/3.6</f>
        <v>104.44444444444444</v>
      </c>
      <c r="F13" s="60">
        <f>610/3.6</f>
        <v>169.44444444444443</v>
      </c>
      <c r="G13" s="60">
        <f>555/3.6</f>
        <v>154.16666666666666</v>
      </c>
      <c r="H13" s="60">
        <f>583/3.6</f>
        <v>161.94444444444443</v>
      </c>
      <c r="I13" s="60">
        <f>380/3.6</f>
        <v>105.55555555555556</v>
      </c>
      <c r="J13" s="60">
        <f>719/3.6</f>
        <v>199.72222222222223</v>
      </c>
      <c r="K13"/>
      <c r="L13" s="9"/>
      <c r="M13" s="9"/>
      <c r="N13" s="9"/>
    </row>
    <row r="14" spans="1:14">
      <c r="A14" s="30"/>
      <c r="B14" s="3"/>
      <c r="C14" s="3"/>
    </row>
    <row r="15" spans="1:14">
      <c r="A15" s="30"/>
      <c r="B15" s="3"/>
      <c r="C15" s="3"/>
    </row>
    <row r="16" spans="1:14">
      <c r="A16" s="30"/>
      <c r="B16" s="3"/>
      <c r="C16" s="3"/>
    </row>
    <row r="17" spans="1:3">
      <c r="A17" s="30"/>
      <c r="B17" s="3"/>
      <c r="C17" s="3"/>
    </row>
    <row r="18" spans="1:3">
      <c r="A18" s="30"/>
      <c r="B18" s="3"/>
      <c r="C18" s="3"/>
    </row>
    <row r="19" spans="1:3">
      <c r="A19" s="30"/>
      <c r="B19" s="3"/>
      <c r="C19" s="3"/>
    </row>
    <row r="20" spans="1:3">
      <c r="A20" s="30"/>
      <c r="B20" s="3"/>
      <c r="C20" s="3"/>
    </row>
    <row r="21" spans="1:3">
      <c r="A21" s="30"/>
      <c r="B21" s="3"/>
      <c r="C21" s="3"/>
    </row>
    <row r="22" spans="1:3">
      <c r="A22" s="30"/>
      <c r="B22" s="3"/>
      <c r="C22" s="3"/>
    </row>
    <row r="23" spans="1:3">
      <c r="A23" s="30"/>
      <c r="B23" s="3"/>
      <c r="C23" s="3"/>
    </row>
    <row r="24" spans="1:3">
      <c r="A24" s="30"/>
      <c r="B24" s="3"/>
      <c r="C24" s="3"/>
    </row>
    <row r="25" spans="1:3">
      <c r="A25" s="30"/>
      <c r="B25" s="3"/>
      <c r="C25" s="3"/>
    </row>
    <row r="26" spans="1:3">
      <c r="A26" s="30"/>
      <c r="B26" s="3"/>
      <c r="C26" s="3"/>
    </row>
    <row r="27" spans="1:3">
      <c r="A27" s="30"/>
      <c r="B27" s="3"/>
      <c r="C27" s="3"/>
    </row>
    <row r="28" spans="1:3">
      <c r="A28" s="30"/>
      <c r="B28" s="3"/>
      <c r="C28" s="3"/>
    </row>
    <row r="29" spans="1:3">
      <c r="A29" s="30"/>
      <c r="B29" s="3"/>
      <c r="C29" s="3"/>
    </row>
    <row r="30" spans="1:3">
      <c r="A30" s="30"/>
      <c r="B30" s="3"/>
      <c r="C30" s="3"/>
    </row>
  </sheetData>
  <pageMargins left="0.7" right="0.7" top="0.75" bottom="0.75" header="0.3" footer="0.3"/>
  <pageSetup paperSize="9" orientation="portrait" horizontalDpi="1200" verticalDpi="12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Aviones Semejantes</vt:lpstr>
      <vt:lpstr>Constants</vt:lpstr>
      <vt:lpstr>Motores</vt:lpstr>
      <vt:lpstr>Turboprop database</vt:lpstr>
      <vt:lpstr>Resumen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2017-07-27T19:14:13Z</dcterms:modified>
</cp:coreProperties>
</file>