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undar\Desktop\Homework\ExcelHomeWork\KickstartProject\"/>
    </mc:Choice>
  </mc:AlternateContent>
  <xr:revisionPtr revIDLastSave="0" documentId="13_ncr:1_{D8DFE5A1-4653-4FA7-8AF3-9CBC091D0457}" xr6:coauthVersionLast="38" xr6:coauthVersionMax="38" xr10:uidLastSave="{00000000-0000-0000-0000-000000000000}"/>
  <bookViews>
    <workbookView xWindow="0" yWindow="0" windowWidth="14376" windowHeight="12780" activeTab="3" xr2:uid="{00000000-000D-0000-FFFF-FFFF00000000}"/>
  </bookViews>
  <sheets>
    <sheet name="category" sheetId="5" r:id="rId1"/>
    <sheet name="sub category" sheetId="6" r:id="rId2"/>
    <sheet name="Line Graph" sheetId="10" r:id="rId3"/>
    <sheet name="Outcomes Based on Goal" sheetId="14" r:id="rId4"/>
    <sheet name="Additional graph-1" sheetId="11" r:id="rId5"/>
    <sheet name="Additional graph-2" sheetId="13" r:id="rId6"/>
    <sheet name="Sheet1" sheetId="1" r:id="rId7"/>
  </sheets>
  <definedNames>
    <definedName name="_xlnm._FilterDatabase" localSheetId="6" hidden="1">Sheet1!$A$1:$T$4115</definedName>
  </definedNames>
  <calcPr calcId="179021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14" l="1"/>
  <c r="F4" i="14"/>
  <c r="F5" i="14"/>
  <c r="F6" i="14"/>
  <c r="F7" i="14"/>
  <c r="F8" i="14"/>
  <c r="F9" i="14"/>
  <c r="F10" i="14"/>
  <c r="F11" i="14"/>
  <c r="F12" i="14"/>
  <c r="F13" i="14"/>
  <c r="F14" i="14"/>
  <c r="G3" i="14"/>
  <c r="G4" i="14"/>
  <c r="G5" i="14"/>
  <c r="G6" i="14"/>
  <c r="G7" i="14"/>
  <c r="G8" i="14"/>
  <c r="G9" i="14"/>
  <c r="G10" i="14"/>
  <c r="G11" i="14"/>
  <c r="G12" i="14"/>
  <c r="G13" i="14"/>
  <c r="G14" i="14"/>
  <c r="H3" i="14"/>
  <c r="H4" i="14"/>
  <c r="H5" i="14"/>
  <c r="H6" i="14"/>
  <c r="H7" i="14"/>
  <c r="H8" i="14"/>
  <c r="H9" i="14"/>
  <c r="H10" i="14"/>
  <c r="H11" i="14"/>
  <c r="H12" i="14"/>
  <c r="H13" i="14"/>
  <c r="H14" i="14"/>
  <c r="E4" i="14"/>
  <c r="E5" i="14"/>
  <c r="E6" i="14"/>
  <c r="E7" i="14"/>
  <c r="E8" i="14"/>
  <c r="E9" i="14"/>
  <c r="E10" i="14"/>
  <c r="E11" i="14"/>
  <c r="E12" i="14"/>
  <c r="E13" i="14"/>
  <c r="E14" i="14"/>
  <c r="E3" i="14"/>
  <c r="D14" i="14"/>
  <c r="D13" i="14"/>
  <c r="D12" i="14"/>
  <c r="D11" i="14"/>
  <c r="D10" i="14"/>
  <c r="D9" i="14"/>
  <c r="D8" i="14"/>
  <c r="D7" i="14"/>
  <c r="D6" i="14"/>
  <c r="D5" i="14"/>
  <c r="D4" i="14"/>
  <c r="C14" i="14"/>
  <c r="C13" i="14"/>
  <c r="C12" i="14"/>
  <c r="C11" i="14"/>
  <c r="C10" i="14"/>
  <c r="C9" i="14"/>
  <c r="C8" i="14"/>
  <c r="C7" i="14"/>
  <c r="C6" i="14"/>
  <c r="B14" i="14"/>
  <c r="B13" i="14"/>
  <c r="B12" i="14"/>
  <c r="B11" i="14"/>
  <c r="B10" i="14"/>
  <c r="B9" i="14"/>
  <c r="B8" i="14"/>
  <c r="B7" i="14"/>
  <c r="B6" i="14"/>
  <c r="B5" i="14"/>
  <c r="B4" i="14"/>
  <c r="B3" i="14"/>
  <c r="C5" i="14"/>
  <c r="C4" i="14"/>
  <c r="D3" i="14"/>
  <c r="C3" i="14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<sst xmlns="http://schemas.openxmlformats.org/spreadsheetml/2006/main" count="24841" uniqueCount="8409">
  <si>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</si>
  <si>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</si>
  <si>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</si>
  <si>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</si>
  <si>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</si>
  <si>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</si>
  <si>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</si>
  <si>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</si>
  <si>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</si>
  <si>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</si>
  <si>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</si>
  <si>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</si>
  <si>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</si>
  <si>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</si>
  <si>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</si>
  <si>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</si>
  <si>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</si>
  <si>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</si>
  <si>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</si>
  <si>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</si>
  <si>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</si>
  <si>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</si>
  <si>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</si>
  <si>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</si>
  <si>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</si>
  <si>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</si>
  <si>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</si>
  <si>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</si>
  <si>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</si>
  <si>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</si>
  <si>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</si>
  <si>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</si>
  <si>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</si>
  <si>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</si>
  <si>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</si>
  <si>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</si>
  <si>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</si>
  <si>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</si>
  <si>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</si>
  <si>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</si>
  <si>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</si>
  <si>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</si>
  <si>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</si>
  <si>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</si>
  <si>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</si>
  <si>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</si>
  <si>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</si>
  <si>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</si>
  <si>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</si>
  <si>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</si>
  <si>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</si>
  <si>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</si>
  <si>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</si>
  <si>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</si>
  <si>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</si>
  <si>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</si>
  <si>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</si>
  <si>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</si>
  <si>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</si>
  <si>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</si>
  <si>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</si>
  <si>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</si>
  <si>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</si>
  <si>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</si>
  <si>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</si>
  <si>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</si>
  <si>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</si>
  <si>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</si>
  <si>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</si>
  <si>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</si>
  <si>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</si>
  <si>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</si>
  <si>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</si>
  <si>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</si>
  <si>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</si>
  <si>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</si>
  <si>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</si>
  <si>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</si>
  <si>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</si>
  <si>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</si>
  <si>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</si>
  <si>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</si>
  <si>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</si>
  <si>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</si>
  <si>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</si>
  <si>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</si>
  <si>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</si>
  <si>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</si>
  <si>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</si>
  <si>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</si>
  <si>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</si>
  <si>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</si>
  <si>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</si>
  <si>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</si>
  <si>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</si>
  <si>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</si>
  <si>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</si>
  <si>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</si>
  <si>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</si>
  <si>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</si>
  <si>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</si>
  <si>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</si>
  <si>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</si>
  <si>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</si>
  <si>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</si>
  <si>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</si>
  <si>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</si>
  <si>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</si>
  <si>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</si>
  <si>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</si>
  <si>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</si>
  <si>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</si>
  <si>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</si>
  <si>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</si>
  <si>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</si>
  <si>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</si>
  <si>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</si>
  <si>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</si>
  <si>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</si>
  <si>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</si>
  <si>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</si>
  <si>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</si>
  <si>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</si>
  <si>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</si>
  <si>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</si>
  <si>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</si>
  <si>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</si>
  <si>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</si>
  <si>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</si>
  <si>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</si>
  <si>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</si>
  <si>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</si>
  <si>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</si>
  <si>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</si>
  <si>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</si>
  <si>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</si>
  <si>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</si>
  <si>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</si>
  <si>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</si>
  <si>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</si>
  <si>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</si>
  <si>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</si>
  <si>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</si>
  <si>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</si>
  <si>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</si>
  <si>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</si>
  <si>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</si>
  <si>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</si>
  <si>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</si>
  <si>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</si>
  <si>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</si>
  <si>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</si>
  <si>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</si>
  <si>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</si>
  <si>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</si>
  <si>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</si>
  <si>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</si>
  <si>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</si>
  <si>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</si>
  <si>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</si>
  <si>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</si>
  <si>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</si>
  <si>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</si>
  <si>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</si>
  <si>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</si>
  <si>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</si>
  <si>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</si>
  <si>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</si>
  <si>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</si>
  <si>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</si>
  <si>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</si>
  <si>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</si>
  <si>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</si>
  <si>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</si>
  <si>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</si>
  <si>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</si>
  <si>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</si>
  <si>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</si>
  <si>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</si>
  <si>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</si>
  <si>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</si>
  <si>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</si>
  <si>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</si>
  <si>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</si>
  <si>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</si>
  <si>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</si>
  <si>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</si>
  <si>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</si>
  <si>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</si>
  <si>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</si>
  <si>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</si>
  <si>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</si>
  <si>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</si>
  <si>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</si>
  <si>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</si>
  <si>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</si>
  <si>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</si>
  <si>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</si>
  <si>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</si>
  <si>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</si>
  <si>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</si>
  <si>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</si>
  <si>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</si>
  <si>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</si>
  <si>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</si>
  <si>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</si>
  <si>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</si>
  <si>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</si>
  <si>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</si>
  <si>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</si>
  <si>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</si>
  <si>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</si>
  <si>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</si>
  <si>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</si>
  <si>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</si>
  <si>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</si>
  <si>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</si>
  <si>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</si>
  <si>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</si>
  <si>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</si>
  <si>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</si>
  <si>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</si>
  <si>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</si>
  <si>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</si>
  <si>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</si>
  <si>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</si>
  <si>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</si>
  <si>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</si>
  <si>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</si>
  <si>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</si>
  <si>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</si>
  <si>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</si>
  <si>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</si>
  <si>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</si>
  <si>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</si>
  <si>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</si>
  <si>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</si>
  <si>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</si>
  <si>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</si>
  <si>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</si>
  <si>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</si>
  <si>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</si>
  <si>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</si>
  <si>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</si>
  <si>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</si>
  <si>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</si>
  <si>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</si>
  <si>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</si>
  <si>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</si>
  <si>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</si>
  <si>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</si>
  <si>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</si>
  <si>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</si>
  <si>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</si>
  <si>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</si>
  <si>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</si>
  <si>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</si>
  <si>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</si>
  <si>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</si>
  <si>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</si>
  <si>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</si>
  <si>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</si>
  <si>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</si>
  <si>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</si>
  <si>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</si>
  <si>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</si>
  <si>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</si>
  <si>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</si>
  <si>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</si>
  <si>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</si>
  <si>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</si>
  <si>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</si>
  <si>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</si>
  <si>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</si>
  <si>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</si>
  <si>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</si>
  <si>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</si>
  <si>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</si>
  <si>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</si>
  <si>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</si>
  <si>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</si>
  <si>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</si>
  <si>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</si>
  <si>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</si>
  <si>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</si>
  <si>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</si>
  <si>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</si>
  <si>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</si>
  <si>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</si>
  <si>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</si>
  <si>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</si>
  <si>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</si>
  <si>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</si>
  <si>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</si>
  <si>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</si>
  <si>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</si>
  <si>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</si>
  <si>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</si>
  <si>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</si>
  <si>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</si>
  <si>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</si>
  <si>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</si>
  <si>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</si>
  <si>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</si>
  <si>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</si>
  <si>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</si>
  <si>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</si>
  <si>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</si>
  <si>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</si>
  <si>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</si>
  <si>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</si>
  <si>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</si>
  <si>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</si>
  <si>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</si>
  <si>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</si>
  <si>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</si>
  <si>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</si>
  <si>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</si>
  <si>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</si>
  <si>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</si>
  <si>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</si>
  <si>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</si>
  <si>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</si>
  <si>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</si>
  <si>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</si>
  <si>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</si>
  <si>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</si>
  <si>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</si>
  <si>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</si>
  <si>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</si>
  <si>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</si>
  <si>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</si>
  <si>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</si>
  <si>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</si>
  <si>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</si>
  <si>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</si>
  <si>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</si>
  <si>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</si>
  <si>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</si>
  <si>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</si>
  <si>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</si>
  <si>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</si>
  <si>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</si>
  <si>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</si>
  <si>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</si>
  <si>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</si>
  <si>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</si>
  <si>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</si>
  <si>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</si>
  <si>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</si>
  <si>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</si>
  <si>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</si>
  <si>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</si>
  <si>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</si>
  <si>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</si>
  <si>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</si>
  <si>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</si>
  <si>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</si>
  <si>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</si>
  <si>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</si>
  <si>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</si>
  <si>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</si>
  <si>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</si>
  <si>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</si>
  <si>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</si>
  <si>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</si>
  <si>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</si>
  <si>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</si>
  <si>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</si>
  <si>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</si>
  <si>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</si>
  <si>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</si>
  <si>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</si>
  <si>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</si>
  <si>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</si>
  <si>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</si>
  <si>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</si>
  <si>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</si>
  <si>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</si>
  <si>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</si>
  <si>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</si>
  <si>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</si>
  <si>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</si>
  <si>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</si>
  <si>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</si>
  <si>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</si>
  <si>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</si>
  <si>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</si>
  <si>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</si>
  <si>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</si>
  <si>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</si>
  <si>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</si>
  <si>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</si>
  <si>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</si>
  <si>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</si>
  <si>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</si>
  <si>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</si>
  <si>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</si>
  <si>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</si>
  <si>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</si>
  <si>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</si>
  <si>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</si>
  <si>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</si>
  <si>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</si>
  <si>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</si>
  <si>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</si>
  <si>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</si>
  <si>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</si>
  <si>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</si>
  <si>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</si>
  <si>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</si>
  <si>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</si>
  <si>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</si>
  <si>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</si>
  <si>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</si>
  <si>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</si>
  <si>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</si>
  <si>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</si>
  <si>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</si>
  <si>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</si>
  <si>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</si>
  <si>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</si>
  <si>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</si>
  <si>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</si>
  <si>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</si>
  <si>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</si>
  <si>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</si>
  <si>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</si>
  <si>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</si>
  <si>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</si>
  <si>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</si>
  <si>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</si>
  <si>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</si>
  <si>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</si>
  <si>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</si>
  <si>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</si>
  <si>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</si>
  <si>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</si>
  <si>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</si>
  <si>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</si>
  <si>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</si>
  <si>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</si>
  <si>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</si>
  <si>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</si>
  <si>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</si>
  <si>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</si>
  <si>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</si>
  <si>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</si>
  <si>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</si>
  <si>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</si>
  <si>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</si>
  <si>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</si>
  <si>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</si>
  <si>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</si>
  <si>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</si>
  <si>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</si>
  <si>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</si>
  <si>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</si>
  <si>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</si>
  <si>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</si>
  <si>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</si>
  <si>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</si>
  <si>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</si>
  <si>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</si>
  <si>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</si>
  <si>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</si>
  <si>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</si>
  <si>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</si>
  <si>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</si>
  <si>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</si>
  <si>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</si>
  <si>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</si>
  <si>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</si>
  <si>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</si>
  <si>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</si>
  <si>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</si>
  <si>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</si>
  <si>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</si>
  <si>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</si>
  <si>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</si>
  <si>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</si>
  <si>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</si>
  <si>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</si>
  <si>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</si>
  <si>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</si>
  <si>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</si>
  <si>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</si>
  <si>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</si>
  <si>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</si>
  <si>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</si>
  <si>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</si>
  <si>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</si>
  <si>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</si>
  <si>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</si>
  <si>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</si>
  <si>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</si>
  <si>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</si>
  <si>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</si>
  <si>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</si>
  <si>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</si>
  <si>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</si>
  <si>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</si>
  <si>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</si>
  <si>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</si>
  <si>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</si>
  <si>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</si>
  <si>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</si>
  <si>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</si>
  <si>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</si>
  <si>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</si>
  <si>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</si>
  <si>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</si>
  <si>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</si>
  <si>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</si>
  <si>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</si>
  <si>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</si>
  <si>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</si>
  <si>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</si>
  <si>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</si>
  <si>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</si>
  <si>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</si>
  <si>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</si>
  <si>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</si>
  <si>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</si>
  <si>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</si>
  <si>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</si>
  <si>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</si>
  <si>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</si>
  <si>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</si>
  <si>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</si>
  <si>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</si>
  <si>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</si>
  <si>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</si>
  <si>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</si>
  <si>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</si>
  <si>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</si>
  <si>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</si>
  <si>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</si>
  <si>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</si>
  <si>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</si>
  <si>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</si>
  <si>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</si>
  <si>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</si>
  <si>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</si>
  <si>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</si>
  <si>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</si>
  <si>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</si>
  <si>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</si>
  <si>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</si>
  <si>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</si>
  <si>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</si>
  <si>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</si>
  <si>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</si>
  <si>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</si>
  <si>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</si>
  <si>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</si>
  <si>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</si>
  <si>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</si>
  <si>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</si>
  <si>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</si>
  <si>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</si>
  <si>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</si>
  <si>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</si>
  <si>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</si>
  <si>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</si>
  <si>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</si>
  <si>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</si>
  <si>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</si>
  <si>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</si>
  <si>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</si>
  <si>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</si>
  <si>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</si>
  <si>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</si>
  <si>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</si>
  <si>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</si>
  <si>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</si>
  <si>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</si>
  <si>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</si>
  <si>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</si>
  <si>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</si>
  <si>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</si>
  <si>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</si>
  <si>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</si>
  <si>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</si>
  <si>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</si>
  <si>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</si>
  <si>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</si>
  <si>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</si>
  <si>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</si>
  <si>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</si>
  <si>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</si>
  <si>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</si>
  <si>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</si>
  <si>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</si>
  <si>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</si>
  <si>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</si>
  <si>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</si>
  <si>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</si>
  <si>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</si>
  <si>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</si>
  <si>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</si>
  <si>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</si>
  <si>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</si>
  <si>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</si>
  <si>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</si>
  <si>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</si>
  <si>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</si>
  <si>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</si>
  <si>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</si>
  <si>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</si>
  <si>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</si>
  <si>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</si>
  <si>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</si>
  <si>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</si>
  <si>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</si>
  <si>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</si>
  <si>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</si>
  <si>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</si>
  <si>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</si>
  <si>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</si>
  <si>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</si>
  <si>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</si>
  <si>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</si>
  <si>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</si>
  <si>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</si>
  <si>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</si>
  <si>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</si>
  <si>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</si>
  <si>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</si>
  <si>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</si>
  <si>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</si>
  <si>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</si>
  <si>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</si>
  <si>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</si>
  <si>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</si>
  <si>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</si>
  <si>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</si>
  <si>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</si>
  <si>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</si>
  <si>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</si>
  <si>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</si>
  <si>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</si>
  <si>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</si>
  <si>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</si>
  <si>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</si>
  <si>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</si>
  <si>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</si>
  <si>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</si>
  <si>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</si>
  <si>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</si>
  <si>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</si>
  <si>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</si>
  <si>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</si>
  <si>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</si>
  <si>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</si>
  <si>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</si>
  <si>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</si>
  <si>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</si>
  <si>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</si>
  <si>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</si>
  <si>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</si>
  <si>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</si>
  <si>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</si>
  <si>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</si>
  <si>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</si>
  <si>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</si>
  <si>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</si>
  <si>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</si>
  <si>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</si>
  <si>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</si>
  <si>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</si>
  <si>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</si>
  <si>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</si>
  <si>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</si>
  <si>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</si>
  <si>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</si>
  <si>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</si>
  <si>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</si>
  <si>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</si>
  <si>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</si>
  <si>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</si>
  <si>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</si>
  <si>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</si>
  <si>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</si>
  <si>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</si>
  <si>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</si>
  <si>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</si>
  <si>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</si>
  <si>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</si>
  <si>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</si>
  <si>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</si>
  <si>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</si>
  <si>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</si>
  <si>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</si>
  <si>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</si>
  <si>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</si>
  <si>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</si>
  <si>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</si>
  <si>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</si>
  <si>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</si>
  <si>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</si>
  <si>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</si>
  <si>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</si>
  <si>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</si>
  <si>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</si>
  <si>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</si>
  <si>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</si>
  <si>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</si>
  <si>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</si>
  <si>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</si>
  <si>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</si>
  <si>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</si>
  <si>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</si>
  <si>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</si>
  <si>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</si>
  <si>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</si>
  <si>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</si>
  <si>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</si>
  <si>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</si>
  <si>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</si>
  <si>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</si>
  <si>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</si>
  <si>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</si>
  <si>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</si>
  <si>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</si>
  <si>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</si>
  <si>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</si>
  <si>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</si>
  <si>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</si>
  <si>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</si>
  <si>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</si>
  <si>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</si>
  <si>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</si>
  <si>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</si>
  <si>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</si>
  <si>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</si>
  <si>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</si>
  <si>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</si>
  <si>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</si>
  <si>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</si>
  <si>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</si>
  <si>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</si>
  <si>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</si>
  <si>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</si>
  <si>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</si>
  <si>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</si>
  <si>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</si>
  <si>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</si>
  <si>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</si>
  <si>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</si>
  <si>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</si>
  <si>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</si>
  <si>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</si>
  <si>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</si>
  <si>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</si>
  <si>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</si>
  <si>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</si>
  <si>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</si>
  <si>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</si>
  <si>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</si>
  <si>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</si>
  <si>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</si>
  <si>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</si>
  <si>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</si>
  <si>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</si>
  <si>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</si>
  <si>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</si>
  <si>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</si>
  <si>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</si>
  <si>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</si>
  <si>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</si>
  <si>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</si>
  <si>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</si>
  <si>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</si>
  <si>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</si>
  <si>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</si>
  <si>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</si>
  <si>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</si>
  <si>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</si>
  <si>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</si>
  <si>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</si>
  <si>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</si>
  <si>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</si>
  <si>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</si>
  <si>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</si>
  <si>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</si>
  <si>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</si>
  <si>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</si>
  <si>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</si>
  <si>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</si>
  <si>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</si>
  <si>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</si>
  <si>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</si>
  <si>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</si>
  <si>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</si>
  <si>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</si>
  <si>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</si>
  <si>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</si>
  <si>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</si>
  <si>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</si>
  <si>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</si>
  <si>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</si>
  <si>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</si>
  <si>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</si>
  <si>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</si>
  <si>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</si>
  <si>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</si>
  <si>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</si>
  <si>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</si>
  <si>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</si>
  <si>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</si>
  <si>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</si>
  <si>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</si>
  <si>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</si>
  <si>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</si>
  <si>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</si>
  <si>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</si>
  <si>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</si>
  <si>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</si>
  <si>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</si>
  <si>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</si>
  <si>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</si>
  <si>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</si>
  <si>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</si>
  <si>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</si>
  <si>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</si>
  <si>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</si>
  <si>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</si>
  <si>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</si>
  <si>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</si>
  <si>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</si>
  <si>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</si>
  <si>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</si>
  <si>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</si>
  <si>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</si>
  <si>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</si>
  <si>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</si>
  <si>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</si>
  <si>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</si>
  <si>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</si>
  <si>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</si>
  <si>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</si>
  <si>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</si>
  <si>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</si>
  <si>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</si>
  <si>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</si>
  <si>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</si>
  <si>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</si>
  <si>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</si>
  <si>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</si>
  <si>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</si>
  <si>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</si>
  <si>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</si>
  <si>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</si>
  <si>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</si>
  <si>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</si>
  <si>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</si>
  <si>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</si>
  <si>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</si>
  <si>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</si>
  <si>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</si>
  <si>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</si>
  <si>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</si>
  <si>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</si>
  <si>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</si>
  <si>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</si>
  <si>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</si>
  <si>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</si>
  <si>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</si>
  <si>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</si>
  <si>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</si>
  <si>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</si>
  <si>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</si>
  <si>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</si>
  <si>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</si>
  <si>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</si>
  <si>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</si>
  <si>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</si>
  <si>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</si>
  <si>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</si>
  <si>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</si>
  <si>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</si>
  <si>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</si>
  <si>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</si>
  <si>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</si>
  <si>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</si>
  <si>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</si>
  <si>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</si>
  <si>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</si>
  <si>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</si>
  <si>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</si>
  <si>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</si>
  <si>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</si>
  <si>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</si>
  <si>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</si>
  <si>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</si>
  <si>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</si>
  <si>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</si>
  <si>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</si>
  <si>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</si>
  <si>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</si>
  <si>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</si>
  <si>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</si>
  <si>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</si>
  <si>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</si>
  <si>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</si>
  <si>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</si>
  <si>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</si>
  <si>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</si>
  <si>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</si>
  <si>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</si>
  <si>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</si>
  <si>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</si>
  <si>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</si>
  <si>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</si>
  <si>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</si>
  <si>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</si>
  <si>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</si>
  <si>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</si>
  <si>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</si>
  <si>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</si>
  <si>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</si>
  <si>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</si>
  <si>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</si>
  <si>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</si>
  <si>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</si>
  <si>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</si>
  <si>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</si>
  <si>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</si>
  <si>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</si>
  <si>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</si>
  <si>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</si>
  <si>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</si>
  <si>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</si>
  <si>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</si>
  <si>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</si>
  <si>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</si>
  <si>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</si>
  <si>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</si>
  <si>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</si>
  <si>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</si>
  <si>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</si>
  <si>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</si>
  <si>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</si>
  <si>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</si>
  <si>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</si>
  <si>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</si>
  <si>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</si>
  <si>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</si>
  <si>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</si>
  <si>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</si>
  <si>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</si>
  <si>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</si>
  <si>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</si>
  <si>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</si>
  <si>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</si>
  <si>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</si>
  <si>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</si>
  <si>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</si>
  <si>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</si>
  <si>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</si>
  <si>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</si>
  <si>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</si>
  <si>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</si>
  <si>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</si>
  <si>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</si>
  <si>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</si>
  <si>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</si>
  <si>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</si>
  <si>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</si>
  <si>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</si>
  <si>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</si>
  <si>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</si>
  <si>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</si>
  <si>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</si>
  <si>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</si>
  <si>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</si>
  <si>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</si>
  <si>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</si>
  <si>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</si>
  <si>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</si>
  <si>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</si>
  <si>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</si>
  <si>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</si>
  <si>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</si>
  <si>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</si>
  <si>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</si>
  <si>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</si>
  <si>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</si>
  <si>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</si>
  <si>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</si>
  <si>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</si>
  <si>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</si>
  <si>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</si>
  <si>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</si>
  <si>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</si>
  <si>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</si>
  <si>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</si>
  <si>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</si>
  <si>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</si>
  <si>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</si>
  <si>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</si>
  <si>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</si>
  <si>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</si>
  <si>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</si>
  <si>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</si>
  <si>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</si>
  <si>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</si>
  <si>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</si>
  <si>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</si>
  <si>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</si>
  <si>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</si>
  <si>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</si>
  <si>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</si>
  <si>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</si>
  <si>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</si>
  <si>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</si>
  <si>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</si>
  <si>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</si>
  <si>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</si>
  <si>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</si>
  <si>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</si>
  <si>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</si>
  <si>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</si>
  <si>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</si>
  <si>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</si>
  <si>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</si>
  <si>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</si>
  <si>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</si>
  <si>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</si>
  <si>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</si>
  <si>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</si>
  <si>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</si>
  <si>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</si>
  <si>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</si>
  <si>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</si>
  <si>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</si>
  <si>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</si>
  <si>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</si>
  <si>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</si>
  <si>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</si>
  <si>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</si>
  <si>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</si>
  <si>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</si>
  <si>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</si>
  <si>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</si>
  <si>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</si>
  <si>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</si>
  <si>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</si>
  <si>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</si>
  <si>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</si>
  <si>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</si>
  <si>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</si>
  <si>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</si>
  <si>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</si>
  <si>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</si>
  <si>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</si>
  <si>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</si>
  <si>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</si>
  <si>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</si>
  <si>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</si>
  <si>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</si>
  <si>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</si>
  <si>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</si>
  <si>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</si>
  <si>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</si>
  <si>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</si>
  <si>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</si>
  <si>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</si>
  <si>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</si>
  <si>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</si>
  <si>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</si>
  <si>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</si>
  <si>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</si>
  <si>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</si>
  <si>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</si>
  <si>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</si>
  <si>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</si>
  <si>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</si>
  <si>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</si>
  <si>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</si>
  <si>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</si>
  <si>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</si>
  <si>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</si>
  <si>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</si>
  <si>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</si>
  <si>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</si>
  <si>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</si>
  <si>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</si>
  <si>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</si>
  <si>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</si>
  <si>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</si>
  <si>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</si>
  <si>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</si>
  <si>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</si>
  <si>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</si>
  <si>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</si>
  <si>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</si>
  <si>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</si>
  <si>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</si>
  <si>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</si>
  <si>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</si>
  <si>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</si>
  <si>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</si>
  <si>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</si>
  <si>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</si>
  <si>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</si>
  <si>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</si>
  <si>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</si>
  <si>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</si>
  <si>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</si>
  <si>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</si>
  <si>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</si>
  <si>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</si>
  <si>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</si>
  <si>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</si>
  <si>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</si>
  <si>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</si>
  <si>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</si>
  <si>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</si>
  <si>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</si>
  <si>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</si>
  <si>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</si>
  <si>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</si>
  <si>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</si>
  <si>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</si>
  <si>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</si>
  <si>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</si>
  <si>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</si>
  <si>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</si>
  <si>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</si>
  <si>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</si>
  <si>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</si>
  <si>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</si>
  <si>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</si>
  <si>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</si>
  <si>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</si>
  <si>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</si>
  <si>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</si>
  <si>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</si>
  <si>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</si>
  <si>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</si>
  <si>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</si>
  <si>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</si>
  <si>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</si>
  <si>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</si>
  <si>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</si>
  <si>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</si>
  <si>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</si>
  <si>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</si>
  <si>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</si>
  <si>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</si>
  <si>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</si>
  <si>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</si>
  <si>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</si>
  <si>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</si>
  <si>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</si>
  <si>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</si>
  <si>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</si>
  <si>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</si>
  <si>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</si>
  <si>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</si>
  <si>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</si>
  <si>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</si>
  <si>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</si>
  <si>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</si>
  <si>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</si>
  <si>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</si>
  <si>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</si>
  <si>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</si>
  <si>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</si>
  <si>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</si>
  <si>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</si>
  <si>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</si>
  <si>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</si>
  <si>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</si>
  <si>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</si>
  <si>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</si>
  <si>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</si>
  <si>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</si>
  <si>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</si>
  <si>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</si>
  <si>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</si>
  <si>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</si>
  <si>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</si>
  <si>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</si>
  <si>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</si>
  <si>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</si>
  <si>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</si>
  <si>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</si>
  <si>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</si>
  <si>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</si>
  <si>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</si>
  <si>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</si>
  <si>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</si>
  <si>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</si>
  <si>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</si>
  <si>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</si>
  <si>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</si>
  <si>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</si>
  <si>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</si>
  <si>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</si>
  <si>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</si>
  <si>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</si>
  <si>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</si>
  <si>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</si>
  <si>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</si>
  <si>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</si>
  <si>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</si>
  <si>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</si>
  <si>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</si>
  <si>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</si>
  <si>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</si>
  <si>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</si>
  <si>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</si>
  <si>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</si>
  <si>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</si>
  <si>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</si>
  <si>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</si>
  <si>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</si>
  <si>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</si>
  <si>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</si>
  <si>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</si>
  <si>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</si>
  <si>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</si>
  <si>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</si>
  <si>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</si>
  <si>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</si>
  <si>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</si>
  <si>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</si>
  <si>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</si>
  <si>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</si>
  <si>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</si>
  <si>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</si>
  <si>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</si>
  <si>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</si>
  <si>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</si>
  <si>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</si>
  <si>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</si>
  <si>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</si>
  <si>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</si>
  <si>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</si>
  <si>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</si>
  <si>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</si>
  <si>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</si>
  <si>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</si>
  <si>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</si>
  <si>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</si>
  <si>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</si>
  <si>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</si>
  <si>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</si>
  <si>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</si>
  <si>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</si>
  <si>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</si>
  <si>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</si>
  <si>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</si>
  <si>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</si>
  <si>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</si>
  <si>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</si>
  <si>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</si>
  <si>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</si>
  <si>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</si>
  <si>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</si>
  <si>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</si>
  <si>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</si>
  <si>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</si>
  <si>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</si>
  <si>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</si>
  <si>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</si>
  <si>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</si>
  <si>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</si>
  <si>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</si>
  <si>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</si>
  <si>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</si>
  <si>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</si>
  <si>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</si>
  <si>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</si>
  <si>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</si>
  <si>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</si>
  <si>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</si>
  <si>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</si>
  <si>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</si>
  <si>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</si>
  <si>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</si>
  <si>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</si>
  <si>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</si>
  <si>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</si>
  <si>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</si>
  <si>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</si>
  <si>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</si>
  <si>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</si>
  <si>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</si>
  <si>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</si>
  <si>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</si>
  <si>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</si>
  <si>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</si>
  <si>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</si>
  <si>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</si>
  <si>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</si>
  <si>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</si>
  <si>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</si>
  <si>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</si>
  <si>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</si>
  <si>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</si>
  <si>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</si>
  <si>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</si>
  <si>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</si>
  <si>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</si>
  <si>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</si>
  <si>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</si>
  <si>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</si>
  <si>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</si>
  <si>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</si>
  <si>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</si>
  <si>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</si>
  <si>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</si>
  <si>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</si>
  <si>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</si>
  <si>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</si>
  <si>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</si>
  <si>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</si>
  <si>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</si>
  <si>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</si>
  <si>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</si>
  <si>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</si>
  <si>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</si>
  <si>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</si>
  <si>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</si>
  <si>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</si>
  <si>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</si>
  <si>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</si>
  <si>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</si>
  <si>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</si>
  <si>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</si>
  <si>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</si>
  <si>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</si>
  <si>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</si>
  <si>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</si>
  <si>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</si>
  <si>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</si>
  <si>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</si>
  <si>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</si>
  <si>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</si>
  <si>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</si>
  <si>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</si>
  <si>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</si>
  <si>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</si>
  <si>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</si>
  <si>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</si>
  <si>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</si>
  <si>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</si>
  <si>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</si>
  <si>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</si>
  <si>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</si>
  <si>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</si>
  <si>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</si>
  <si>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</si>
  <si>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</si>
  <si>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</si>
  <si>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</si>
  <si>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</si>
  <si>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</si>
  <si>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</si>
  <si>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</si>
  <si>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</si>
  <si>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</si>
  <si>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</si>
  <si>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</si>
  <si>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</si>
  <si>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</si>
  <si>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</si>
  <si>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</si>
  <si>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</si>
  <si>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</si>
  <si>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</si>
  <si>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</si>
  <si>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</si>
  <si>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</si>
  <si>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</si>
  <si>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</si>
  <si>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</si>
  <si>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</si>
  <si>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</si>
  <si>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</si>
  <si>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</si>
  <si>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</si>
  <si>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</si>
  <si>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</si>
  <si>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</si>
  <si>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</si>
  <si>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</si>
  <si>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</si>
  <si>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</si>
  <si>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</si>
  <si>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</si>
  <si>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</si>
  <si>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</si>
  <si>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</si>
  <si>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</si>
  <si>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</si>
  <si>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</si>
  <si>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</si>
  <si>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</si>
  <si>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</si>
  <si>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</si>
  <si>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</si>
  <si>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</si>
  <si>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</si>
  <si>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</si>
  <si>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</si>
  <si>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</si>
  <si>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</si>
  <si>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</si>
  <si>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</si>
  <si>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</si>
  <si>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</si>
  <si>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</si>
  <si>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</si>
  <si>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</si>
  <si>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</si>
  <si>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</si>
  <si>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</si>
  <si>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</si>
  <si>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</si>
  <si>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</si>
  <si>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</si>
  <si>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</si>
  <si>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</si>
  <si>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</si>
  <si>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</si>
  <si>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</si>
  <si>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</si>
  <si>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</si>
  <si>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</si>
  <si>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</si>
  <si>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</si>
  <si>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</si>
  <si>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</si>
  <si>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</si>
  <si>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</si>
  <si>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</si>
  <si>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</si>
  <si>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</si>
  <si>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</si>
  <si>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</si>
  <si>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</si>
  <si>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</si>
  <si>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</si>
  <si>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</si>
  <si>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</si>
  <si>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</si>
  <si>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</si>
  <si>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</si>
  <si>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</si>
  <si>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</si>
  <si>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</si>
  <si>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</si>
  <si>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</si>
  <si>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</si>
  <si>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</si>
  <si>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</si>
  <si>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</si>
  <si>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</si>
  <si>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</si>
  <si>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</si>
  <si>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</si>
  <si>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</si>
  <si>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</si>
  <si>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</si>
  <si>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</si>
  <si>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</si>
  <si>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</si>
  <si>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</si>
  <si>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</si>
  <si>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</si>
  <si>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</si>
  <si>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</si>
  <si>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</si>
  <si>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</si>
  <si>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</si>
  <si>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</si>
  <si>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</si>
  <si>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</si>
  <si>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</si>
  <si>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</si>
  <si>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</si>
  <si>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</si>
  <si>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</si>
  <si>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</si>
  <si>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</si>
  <si>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</si>
  <si>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</si>
  <si>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</si>
  <si>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</si>
  <si>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</si>
  <si>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</si>
  <si>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</si>
  <si>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</si>
  <si>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</si>
  <si>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</si>
  <si>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</si>
  <si>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</si>
  <si>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</si>
  <si>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</si>
  <si>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</si>
  <si>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</si>
  <si>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</si>
  <si>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</si>
  <si>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</si>
  <si>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</si>
  <si>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</si>
  <si>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</si>
  <si>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</si>
  <si>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</si>
  <si>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</si>
  <si>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</si>
  <si>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</si>
  <si>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</si>
  <si>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</si>
  <si>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</si>
  <si>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</si>
  <si>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</si>
  <si>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</si>
  <si>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</si>
  <si>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</si>
  <si>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</si>
  <si>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</si>
  <si>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</si>
  <si>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</si>
  <si>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</si>
  <si>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</si>
  <si>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</si>
  <si>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</si>
  <si>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</si>
  <si>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</si>
  <si>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</si>
  <si>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</si>
  <si>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</si>
  <si>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</si>
  <si>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</si>
  <si>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</si>
  <si>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</si>
  <si>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</si>
  <si>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</si>
  <si>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</si>
  <si>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</si>
  <si>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</si>
  <si>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</si>
  <si>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</si>
  <si>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</si>
  <si>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</si>
  <si>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</si>
  <si>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</si>
  <si>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</si>
  <si>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</si>
  <si>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</si>
  <si>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</si>
  <si>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</si>
  <si>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</si>
  <si>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</si>
  <si>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</si>
  <si>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</si>
  <si>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</si>
  <si>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</si>
  <si>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</si>
  <si>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</si>
  <si>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</si>
  <si>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</si>
  <si>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</si>
  <si>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</si>
  <si>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</si>
  <si>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</si>
  <si>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</si>
  <si>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</si>
  <si>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</si>
  <si>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</si>
  <si>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</si>
  <si>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</si>
  <si>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</si>
  <si>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</si>
  <si>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</si>
  <si>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</si>
  <si>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</si>
  <si>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</si>
  <si>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</si>
  <si>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</si>
  <si>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</si>
  <si>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</si>
  <si>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</si>
  <si>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</si>
  <si>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</si>
  <si>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</si>
  <si>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</si>
  <si>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</si>
  <si>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</si>
  <si>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</si>
  <si>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</si>
  <si>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</si>
  <si>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</si>
  <si>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</si>
  <si>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</si>
  <si>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</si>
  <si>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</si>
  <si>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</si>
  <si>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</si>
  <si>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</si>
  <si>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</si>
  <si>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</si>
  <si>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</si>
  <si>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</si>
  <si>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</si>
  <si>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</si>
  <si>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</si>
  <si>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</si>
  <si>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</si>
  <si>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</si>
  <si>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</si>
  <si>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</si>
  <si>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</si>
  <si>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</si>
  <si>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</si>
  <si>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</si>
  <si>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</si>
  <si>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</si>
  <si>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</si>
  <si>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</si>
  <si>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</si>
  <si>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</si>
  <si>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</si>
  <si>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</si>
  <si>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</si>
  <si>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</si>
  <si>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</si>
  <si>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</si>
  <si>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</si>
  <si>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</si>
  <si>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</si>
  <si>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</si>
  <si>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</si>
  <si>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</si>
  <si>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</si>
  <si>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</si>
  <si>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</si>
  <si>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</si>
  <si>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</si>
  <si>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</si>
  <si>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</si>
  <si>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</si>
  <si>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</si>
  <si>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</si>
  <si>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</si>
  <si>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</si>
  <si>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</si>
  <si>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</si>
  <si>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</si>
  <si>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</si>
  <si>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</si>
  <si>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</si>
  <si>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</si>
  <si>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</si>
  <si>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</si>
  <si>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</si>
  <si>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</si>
  <si>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</si>
  <si>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</si>
  <si>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</si>
  <si>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</si>
  <si>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</si>
  <si>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</si>
  <si>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</si>
  <si>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</si>
  <si>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</si>
  <si>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</si>
  <si>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</si>
  <si>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</si>
  <si>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</si>
  <si>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</si>
  <si>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</si>
  <si>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</si>
  <si>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</si>
  <si>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</si>
  <si>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</si>
  <si>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</si>
  <si>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</si>
  <si>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</si>
  <si>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</si>
  <si>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</si>
  <si>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</si>
  <si>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</si>
  <si>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</si>
  <si>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</si>
  <si>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</si>
  <si>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</si>
  <si>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</si>
  <si>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</si>
  <si>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</si>
  <si>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</si>
  <si>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</si>
  <si>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</si>
  <si>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</si>
  <si>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</si>
  <si>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</si>
  <si>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</si>
  <si>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</si>
  <si>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</si>
  <si>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</si>
  <si>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</si>
  <si>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</si>
  <si>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</si>
  <si>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</si>
  <si>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</si>
  <si>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</si>
  <si>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</si>
  <si>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</si>
  <si>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</si>
  <si>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</si>
  <si>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</si>
  <si>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</si>
  <si>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</si>
  <si>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</si>
  <si>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</si>
  <si>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</si>
  <si>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</si>
  <si>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</si>
  <si>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</si>
  <si>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</si>
  <si>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</si>
  <si>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</si>
  <si>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</si>
  <si>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</si>
  <si>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</si>
  <si>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</si>
  <si>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</si>
  <si>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</si>
  <si>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</si>
  <si>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</si>
  <si>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</si>
  <si>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</si>
  <si>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</si>
  <si>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</si>
  <si>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</si>
  <si>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</si>
  <si>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</si>
  <si>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</si>
  <si>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</si>
  <si>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</si>
  <si>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</si>
  <si>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</si>
  <si>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</si>
  <si>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</si>
  <si>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</si>
  <si>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</si>
  <si>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</si>
  <si>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</si>
  <si>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</si>
  <si>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</si>
  <si>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</si>
  <si>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</si>
  <si>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</si>
  <si>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</si>
  <si>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</si>
  <si>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</si>
  <si>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</si>
  <si>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</si>
  <si>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</si>
  <si>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</si>
  <si>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</si>
  <si>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</si>
  <si>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</si>
  <si>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</si>
  <si>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</si>
  <si>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</si>
  <si>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</si>
  <si>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</si>
  <si>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</si>
  <si>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</si>
  <si>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</si>
  <si>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</si>
  <si>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</si>
  <si>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</si>
  <si>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</si>
  <si>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</si>
  <si>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</si>
  <si>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</si>
  <si>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</si>
  <si>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</si>
  <si>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</si>
  <si>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</si>
  <si>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</si>
  <si>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</si>
  <si>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</si>
  <si>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</si>
  <si>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</si>
  <si>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</si>
  <si>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</si>
  <si>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</si>
  <si>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</si>
  <si>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</si>
  <si>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</si>
  <si>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</si>
  <si>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</si>
  <si>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</si>
  <si>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</si>
  <si>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</si>
  <si>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</si>
  <si>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</si>
  <si>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</si>
  <si>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</si>
  <si>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</si>
  <si>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</si>
  <si>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</si>
  <si>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</si>
  <si>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</si>
  <si>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</si>
  <si>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</si>
  <si>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</si>
  <si>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</si>
  <si>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</si>
  <si>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</si>
  <si>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</si>
  <si>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</si>
  <si>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</si>
  <si>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</si>
  <si>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</si>
  <si>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</si>
  <si>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</si>
  <si>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</si>
  <si>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</si>
  <si>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</si>
  <si>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</si>
  <si>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</si>
  <si>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</si>
  <si>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</si>
  <si>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</si>
  <si>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</si>
  <si>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</si>
  <si>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</si>
  <si>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</si>
  <si>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</si>
  <si>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</si>
  <si>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</si>
  <si>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</si>
  <si>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</si>
  <si>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</si>
  <si>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</si>
  <si>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</si>
  <si>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</si>
  <si>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</si>
  <si>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</si>
  <si>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</si>
  <si>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</si>
  <si>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</si>
  <si>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</si>
  <si>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</si>
  <si>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</si>
  <si>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</si>
  <si>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</si>
  <si>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</si>
  <si>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</si>
  <si>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</si>
  <si>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</si>
  <si>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</si>
  <si>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</si>
  <si>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</si>
  <si>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</si>
  <si>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</si>
  <si>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</si>
  <si>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</si>
  <si>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</si>
  <si>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</si>
  <si>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</si>
  <si>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</si>
  <si>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</si>
  <si>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</si>
  <si>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</si>
  <si>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</si>
  <si>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</si>
  <si>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</si>
  <si>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</si>
  <si>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</si>
  <si>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</si>
  <si>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</si>
  <si>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</si>
  <si>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</si>
  <si>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</si>
  <si>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</si>
  <si>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</si>
  <si>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</si>
  <si>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</si>
  <si>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</si>
  <si>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</si>
  <si>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</si>
  <si>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</si>
  <si>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</si>
  <si>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</si>
  <si>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</si>
  <si>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</si>
  <si>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</si>
  <si>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</si>
  <si>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</si>
  <si>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</si>
  <si>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</si>
  <si>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</si>
  <si>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</si>
  <si>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</si>
  <si>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</si>
  <si>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</si>
  <si>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</si>
  <si>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</si>
  <si>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</si>
  <si>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</si>
  <si>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</si>
  <si>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</si>
  <si>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</si>
  <si>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</si>
  <si>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</si>
  <si>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</si>
  <si>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</si>
  <si>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</si>
  <si>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</si>
  <si>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</si>
  <si>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</si>
  <si>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</si>
  <si>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</si>
  <si>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</si>
  <si>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</si>
  <si>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</si>
  <si>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</si>
  <si>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</si>
  <si>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</si>
  <si>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</si>
  <si>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</si>
  <si>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</si>
  <si>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</si>
  <si>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</si>
  <si>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</si>
  <si>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</si>
  <si>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</si>
  <si>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</si>
  <si>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</si>
  <si>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</si>
  <si>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</si>
  <si>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</si>
  <si>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</si>
  <si>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</si>
  <si>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</si>
  <si>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</si>
  <si>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</si>
  <si>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</si>
  <si>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</si>
  <si>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</si>
  <si>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</si>
  <si>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</si>
  <si>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</si>
  <si>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</si>
  <si>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</si>
  <si>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</si>
  <si>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</si>
  <si>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</si>
  <si>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</si>
  <si>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</si>
  <si>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</si>
  <si>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</si>
  <si>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</si>
  <si>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</si>
  <si>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</si>
  <si>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</si>
  <si>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</si>
  <si>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</si>
  <si>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</si>
  <si>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</si>
  <si>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</si>
  <si>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</si>
  <si>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</si>
  <si>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</si>
  <si>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</si>
  <si>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</si>
  <si>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</si>
  <si>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</si>
  <si>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</si>
  <si>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</si>
  <si>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</si>
  <si>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</si>
  <si>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</si>
  <si>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</si>
  <si>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</si>
  <si>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</si>
  <si>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</si>
  <si>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</si>
  <si>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</si>
  <si>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</si>
  <si>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</si>
  <si>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</si>
  <si>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</si>
  <si>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</si>
  <si>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</si>
  <si>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</si>
  <si>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</si>
  <si>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</si>
  <si>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</si>
  <si>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</si>
  <si>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</si>
  <si>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</si>
  <si>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</si>
  <si>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</si>
  <si>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</si>
  <si>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</si>
  <si>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</si>
  <si>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</si>
  <si>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</si>
  <si>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</si>
  <si>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</si>
  <si>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</si>
  <si>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</si>
  <si>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</si>
  <si>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</si>
  <si>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</si>
  <si>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</si>
  <si>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</si>
  <si>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</si>
  <si>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</si>
  <si>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</si>
  <si>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</si>
  <si>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</si>
  <si>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</si>
  <si>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</si>
  <si>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</si>
  <si>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</si>
  <si>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</si>
  <si>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</si>
  <si>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</si>
  <si>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</si>
  <si>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</si>
  <si>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</si>
  <si>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</si>
  <si>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</si>
  <si>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</si>
  <si>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</si>
  <si>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</si>
  <si>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</si>
  <si>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</si>
  <si>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</si>
  <si>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</si>
  <si>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</si>
  <si>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</si>
  <si>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</si>
  <si>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</si>
  <si>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</si>
  <si>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</si>
  <si>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</si>
  <si>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</si>
  <si>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</si>
  <si>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</si>
  <si>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</si>
  <si>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</si>
  <si>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</si>
  <si>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</si>
  <si>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</si>
  <si>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</si>
  <si>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</si>
  <si>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</si>
  <si>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</si>
  <si>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</si>
  <si>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</si>
  <si>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</si>
  <si>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</si>
  <si>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</si>
  <si>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</si>
  <si>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</si>
  <si>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</si>
  <si>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</si>
  <si>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</si>
  <si>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</si>
  <si>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</si>
  <si>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</si>
  <si>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</si>
  <si>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</si>
  <si>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</si>
  <si>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</si>
  <si>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</si>
  <si>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</si>
  <si>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</si>
  <si>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</si>
  <si>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</si>
  <si>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</si>
  <si>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</si>
  <si>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</si>
  <si>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</si>
  <si>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</si>
  <si>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</si>
  <si>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</si>
  <si>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</si>
  <si>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</si>
  <si>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</si>
  <si>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</si>
  <si>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</si>
  <si>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</si>
  <si>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</si>
  <si>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</si>
  <si>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</si>
  <si>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</si>
  <si>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</si>
  <si>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</si>
  <si>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</si>
  <si>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</si>
  <si>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</si>
  <si>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</si>
  <si>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</si>
  <si>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</si>
  <si>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</si>
  <si>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</si>
  <si>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</si>
  <si>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</si>
  <si>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</si>
  <si>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</si>
  <si>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</si>
  <si>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</si>
  <si>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</si>
  <si>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</si>
  <si>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</si>
  <si>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</si>
  <si>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</si>
  <si>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</si>
  <si>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</si>
  <si>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</si>
  <si>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</si>
  <si>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</si>
  <si>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</si>
  <si>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</si>
  <si>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</si>
  <si>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</si>
  <si>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</si>
  <si>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</si>
  <si>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</si>
  <si>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</si>
  <si>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</si>
  <si>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</si>
  <si>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</si>
  <si>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</si>
  <si>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</si>
  <si>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</si>
  <si>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</si>
  <si>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</si>
  <si>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</si>
  <si>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</si>
  <si>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</si>
  <si>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</si>
  <si>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</si>
  <si>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</si>
  <si>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</si>
  <si>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</si>
  <si>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</si>
  <si>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</si>
  <si>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</si>
  <si>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</si>
  <si>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</si>
  <si>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</si>
  <si>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</si>
  <si>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</si>
  <si>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</si>
  <si>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</si>
  <si>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</si>
  <si>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</si>
  <si>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</si>
  <si>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</si>
  <si>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</si>
  <si>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</si>
  <si>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</si>
  <si>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</si>
  <si>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</si>
  <si>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</si>
  <si>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</si>
  <si>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</si>
  <si>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</si>
  <si>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</si>
  <si>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</si>
  <si>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</si>
  <si>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</si>
  <si>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</si>
  <si>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</si>
  <si>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</si>
  <si>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</si>
  <si>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</si>
  <si>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</si>
  <si>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</si>
  <si>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</si>
  <si>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</si>
  <si>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</si>
  <si>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</si>
  <si>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</si>
  <si>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</si>
  <si>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</si>
  <si>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</si>
  <si>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</si>
  <si>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</si>
  <si>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</si>
  <si>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</si>
  <si>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</si>
  <si>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</si>
  <si>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</si>
  <si>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</si>
  <si>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</si>
  <si>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</si>
  <si>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</si>
  <si>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</si>
  <si>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</si>
  <si>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</si>
  <si>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</si>
  <si>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</si>
  <si>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</si>
  <si>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</si>
  <si>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</si>
  <si>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</si>
  <si>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</si>
  <si>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</si>
  <si>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</si>
  <si>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</si>
  <si>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</si>
  <si>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</si>
  <si>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</si>
  <si>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</si>
  <si>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</si>
  <si>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</si>
  <si>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</si>
  <si>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</si>
  <si>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</si>
  <si>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</si>
  <si>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</si>
  <si>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</si>
  <si>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</si>
  <si>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</si>
  <si>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</si>
  <si>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</si>
  <si>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</si>
  <si>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</si>
  <si>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</si>
  <si>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</si>
  <si>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</si>
  <si>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</si>
  <si>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</si>
  <si>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</si>
  <si>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</si>
  <si>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</si>
  <si>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</si>
  <si>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</si>
  <si>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</si>
  <si>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</si>
  <si>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</si>
  <si>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</si>
  <si>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</si>
  <si>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</si>
  <si>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</si>
  <si>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</si>
  <si>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</si>
  <si>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</si>
  <si>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</si>
  <si>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</si>
  <si>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</si>
  <si>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</si>
  <si>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</si>
  <si>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</si>
  <si>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</si>
  <si>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</si>
  <si>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</si>
  <si>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</si>
  <si>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</si>
  <si>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</si>
  <si>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</si>
  <si>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</si>
  <si>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</si>
  <si>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</si>
  <si>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</si>
  <si>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</si>
  <si>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</si>
  <si>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</si>
  <si>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</si>
  <si>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</si>
  <si>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</si>
  <si>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</si>
  <si>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</si>
  <si>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</si>
  <si>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</si>
  <si>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</si>
  <si>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</si>
  <si>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</si>
  <si>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</si>
  <si>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</si>
  <si>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</si>
  <si>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</si>
  <si>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</si>
  <si>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</si>
  <si>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</si>
  <si>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</si>
  <si>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</si>
  <si>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</si>
  <si>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</si>
  <si>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</si>
  <si>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</si>
  <si>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</si>
  <si>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</si>
  <si>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</si>
  <si>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</si>
  <si>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</si>
  <si>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</si>
  <si>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</si>
  <si>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</si>
  <si>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</si>
  <si>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</si>
  <si>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</si>
  <si>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</si>
  <si>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</si>
  <si>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</si>
  <si>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</si>
  <si>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</si>
  <si>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</si>
  <si>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</si>
  <si>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</si>
  <si>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</si>
  <si>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</si>
  <si>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</si>
  <si>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</si>
  <si>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</si>
  <si>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</si>
  <si>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</si>
  <si>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</si>
  <si>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</si>
  <si>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</si>
  <si>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</si>
  <si>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</si>
  <si>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</si>
  <si>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</si>
  <si>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</si>
  <si>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</si>
  <si>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</si>
  <si>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</si>
  <si>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</si>
  <si>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</si>
  <si>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</si>
  <si>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</si>
  <si>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</si>
  <si>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</si>
  <si>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</si>
  <si>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</si>
  <si>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</si>
  <si>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</si>
  <si>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</si>
  <si>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</si>
  <si>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</si>
  <si>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</si>
  <si>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</si>
  <si>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</si>
  <si>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</si>
  <si>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</si>
  <si>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</si>
  <si>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</si>
  <si>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</si>
  <si>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</si>
  <si>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</si>
  <si>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</si>
  <si>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</si>
  <si>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</si>
  <si>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</si>
  <si>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</si>
  <si>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</si>
  <si>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</si>
  <si>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</si>
  <si>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</si>
  <si>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</si>
  <si>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</si>
  <si>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</si>
  <si>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</si>
  <si>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</si>
  <si>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</si>
  <si>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</si>
  <si>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</si>
  <si>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</si>
  <si>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</si>
  <si>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</si>
  <si>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</si>
  <si>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</si>
  <si>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</si>
  <si>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</si>
  <si>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</si>
  <si>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</si>
  <si>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</si>
  <si>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</si>
  <si>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</si>
  <si>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</si>
  <si>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</si>
  <si>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</si>
  <si>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</si>
  <si>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</si>
  <si>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</si>
  <si>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</si>
  <si>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</si>
  <si>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</si>
  <si>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</si>
  <si>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</si>
  <si>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</si>
  <si>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</si>
  <si>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</si>
  <si>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</si>
  <si>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</si>
  <si>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</si>
  <si>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</si>
  <si>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</si>
  <si>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</si>
  <si>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</si>
  <si>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</si>
  <si>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</si>
  <si>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</si>
  <si>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</si>
  <si>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</si>
  <si>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</si>
  <si>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</si>
  <si>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</si>
  <si>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</si>
  <si>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</si>
  <si>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</si>
  <si>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</si>
  <si>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</si>
  <si>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</si>
  <si>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</si>
  <si>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</si>
  <si>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</si>
  <si>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</si>
  <si>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</si>
  <si>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</si>
  <si>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</si>
  <si>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</si>
  <si>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</si>
  <si>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</si>
  <si>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</si>
  <si>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</si>
  <si>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</si>
  <si>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</si>
  <si>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</si>
  <si>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</si>
  <si>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</si>
  <si>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</si>
  <si>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</si>
  <si>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</si>
  <si>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</si>
  <si>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</si>
  <si>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</si>
  <si>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</si>
  <si>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</si>
  <si>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</si>
  <si>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</si>
  <si>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</si>
  <si>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</si>
  <si>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</si>
  <si>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</si>
  <si>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</si>
  <si>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</si>
  <si>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</si>
  <si>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</si>
  <si>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</si>
  <si>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</si>
  <si>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</si>
  <si>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</si>
  <si>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</si>
  <si>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</si>
  <si>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</si>
  <si>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</si>
  <si>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</si>
  <si>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</si>
  <si>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</si>
  <si>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</si>
  <si>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</si>
  <si>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</si>
  <si>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</si>
  <si>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</si>
  <si>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</si>
  <si>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</si>
  <si>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</si>
  <si>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</si>
  <si>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</si>
  <si>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</si>
  <si>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</si>
  <si>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</si>
  <si>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</si>
  <si>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</si>
  <si>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</si>
  <si>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</si>
  <si>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</si>
  <si>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</si>
  <si>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</si>
  <si>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</si>
  <si>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</si>
  <si>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</si>
  <si>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</si>
  <si>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</si>
  <si>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</si>
  <si>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</si>
  <si>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</si>
  <si>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</si>
  <si>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</si>
  <si>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</si>
  <si>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</si>
  <si>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</si>
  <si>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</si>
  <si>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</si>
  <si>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</si>
  <si>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</si>
  <si>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</si>
  <si>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</si>
  <si>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</si>
  <si>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</si>
  <si>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</si>
  <si>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</si>
  <si>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</si>
  <si>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</si>
  <si>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</si>
  <si>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</si>
  <si>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</si>
  <si>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</si>
  <si>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</si>
  <si>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</si>
  <si>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</si>
  <si>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</si>
  <si>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</si>
  <si>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</si>
  <si>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</si>
  <si>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</si>
  <si>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</si>
  <si>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</si>
  <si>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</si>
  <si>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</si>
  <si>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</si>
  <si>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</si>
  <si>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</si>
  <si>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</si>
  <si>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</si>
  <si>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</si>
  <si>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</si>
  <si>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</si>
  <si>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</si>
  <si>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</si>
  <si>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</si>
  <si>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</si>
  <si>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</si>
  <si>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</si>
  <si>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</si>
  <si>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</si>
  <si>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</si>
  <si>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</si>
  <si>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</si>
  <si>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</si>
  <si>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</si>
  <si>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</si>
  <si>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</si>
  <si>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</si>
  <si>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</si>
  <si>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</si>
  <si>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</si>
  <si>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</si>
  <si>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</si>
  <si>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</si>
  <si>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</si>
  <si>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</si>
  <si>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</si>
  <si>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</si>
  <si>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</si>
  <si>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</si>
  <si>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</si>
  <si>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</si>
  <si>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</si>
  <si>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</si>
  <si>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</si>
  <si>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</si>
  <si>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</si>
  <si>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</si>
  <si>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</si>
  <si>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</si>
  <si>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</si>
  <si>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</si>
  <si>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</si>
  <si>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</si>
  <si>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</si>
  <si>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</si>
  <si>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</si>
  <si>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</si>
  <si>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</si>
  <si>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</si>
  <si>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</si>
  <si>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</si>
  <si>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</si>
  <si>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</si>
  <si>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</si>
  <si>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</si>
  <si>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</si>
  <si>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</si>
  <si>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</si>
  <si>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</si>
  <si>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</si>
  <si>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</si>
  <si>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</si>
  <si>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</si>
  <si>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</si>
  <si>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</si>
  <si>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</si>
  <si>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</si>
  <si>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</si>
  <si>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</si>
  <si>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</si>
  <si>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</si>
  <si>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</si>
  <si>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</si>
  <si>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</si>
  <si>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</si>
  <si>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</si>
  <si>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</si>
  <si>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</si>
  <si>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</si>
  <si>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</si>
  <si>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</si>
  <si>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</si>
  <si>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</si>
  <si>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</si>
  <si>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</si>
  <si>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</si>
  <si>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</si>
  <si>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</si>
  <si>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</si>
  <si>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</si>
  <si>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</si>
  <si>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</si>
  <si>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</si>
  <si>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</si>
  <si>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</si>
  <si>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</si>
  <si>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</si>
  <si>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</si>
  <si>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</si>
  <si>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</si>
  <si>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</si>
  <si>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</si>
  <si>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</si>
  <si>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</si>
  <si>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</si>
  <si>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</si>
  <si>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</si>
  <si>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</si>
  <si>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</si>
  <si>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</si>
  <si>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</si>
  <si>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</si>
  <si>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</si>
  <si>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</si>
  <si>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</si>
  <si>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</si>
  <si>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</si>
  <si>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</si>
  <si>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</si>
  <si>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</si>
  <si>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</si>
  <si>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</si>
  <si>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</si>
  <si>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</si>
  <si>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</si>
  <si>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</si>
  <si>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</si>
  <si>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</si>
  <si>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</si>
  <si>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</si>
  <si>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</si>
  <si>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</si>
  <si>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</si>
  <si>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</si>
  <si>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</si>
  <si>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</si>
  <si>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</si>
  <si>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</si>
  <si>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</si>
  <si>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</si>
  <si>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</si>
  <si>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</si>
  <si>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</si>
  <si>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</si>
  <si>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</si>
  <si>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</si>
  <si>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</si>
  <si>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</si>
  <si>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</si>
  <si>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</si>
  <si>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</si>
  <si>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</si>
  <si>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</si>
  <si>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</si>
  <si>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</si>
  <si>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</si>
  <si>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</si>
  <si>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</si>
  <si>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</si>
  <si>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</si>
  <si>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</si>
  <si>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</si>
  <si>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</si>
  <si>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</si>
  <si>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</si>
  <si>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</si>
  <si>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</si>
  <si>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</si>
  <si>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</si>
  <si>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</si>
  <si>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</si>
  <si>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</si>
  <si>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</si>
  <si>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</si>
  <si>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</si>
  <si>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</si>
  <si>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</si>
  <si>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</si>
  <si>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</si>
  <si>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</si>
  <si>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</si>
  <si>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</si>
  <si>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</si>
  <si>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</si>
  <si>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</si>
  <si>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</si>
  <si>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</si>
  <si>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</si>
  <si>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</si>
  <si>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</si>
  <si>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</si>
  <si>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</si>
  <si>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</si>
  <si>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</si>
  <si>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</si>
  <si>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</si>
  <si>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</si>
  <si>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</si>
  <si>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</si>
  <si>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</si>
  <si>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</si>
  <si>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</si>
  <si>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</si>
  <si>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</si>
  <si>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</si>
  <si>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</si>
  <si>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</si>
  <si>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</si>
  <si>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</si>
  <si>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</si>
  <si>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</si>
  <si>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</si>
  <si>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</si>
  <si>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</si>
  <si>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</si>
  <si>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</si>
  <si>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</si>
  <si>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</si>
  <si>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</si>
  <si>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</si>
  <si>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</si>
  <si>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</si>
  <si>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</si>
  <si>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</si>
  <si>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</si>
  <si>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</si>
  <si>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</si>
  <si>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</si>
  <si>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</si>
  <si>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</si>
  <si>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</si>
  <si>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</si>
  <si>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</si>
  <si>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</si>
  <si>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</si>
  <si>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</si>
  <si>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</si>
  <si>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</si>
  <si>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</si>
  <si>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</si>
  <si>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</si>
  <si>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</si>
  <si>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</si>
  <si>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</si>
  <si>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</si>
  <si>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</si>
  <si>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</si>
  <si>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</si>
  <si>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</si>
  <si>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</si>
  <si>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</si>
  <si>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</si>
  <si>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</si>
  <si>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</si>
  <si>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</si>
  <si>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</si>
  <si>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</si>
  <si>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</si>
  <si>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</si>
  <si>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</si>
  <si>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</si>
  <si>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</si>
  <si>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</si>
  <si>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</si>
  <si>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</si>
  <si>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</si>
  <si>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</si>
  <si>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</si>
  <si>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</si>
  <si>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</si>
  <si>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</si>
  <si>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</si>
  <si>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</si>
  <si>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</si>
  <si>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</si>
  <si>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</si>
  <si>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</si>
  <si>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</si>
  <si>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</si>
  <si>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</si>
  <si>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</si>
  <si>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</si>
  <si>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</si>
  <si>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</si>
  <si>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</si>
  <si>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</si>
  <si>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</si>
  <si>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</si>
  <si>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</si>
  <si>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</si>
  <si>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</si>
  <si>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</si>
  <si>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</si>
  <si>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</si>
  <si>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</si>
  <si>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</si>
  <si>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</si>
  <si>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</si>
  <si>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</si>
  <si>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</si>
  <si>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</si>
  <si>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</si>
  <si>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</si>
  <si>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</si>
  <si>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</si>
  <si>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</si>
  <si>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</si>
  <si>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</si>
  <si>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</si>
  <si>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</si>
  <si>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</si>
  <si>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</si>
  <si>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</si>
  <si>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</si>
  <si>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</si>
  <si>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</si>
  <si>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</si>
  <si>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</si>
  <si>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</si>
  <si>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</si>
  <si>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</si>
  <si>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</si>
  <si>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</si>
  <si>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</si>
  <si>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</si>
  <si>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</si>
  <si>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</si>
  <si>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</si>
  <si>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</si>
  <si>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</si>
  <si>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</si>
  <si>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</si>
  <si>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</si>
  <si>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</si>
  <si>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</si>
  <si>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</si>
  <si>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</si>
  <si>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</si>
  <si>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</si>
  <si>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</si>
  <si>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</si>
  <si>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</si>
  <si>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</si>
  <si>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</si>
  <si>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</si>
  <si>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</si>
  <si>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</si>
  <si>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</si>
  <si>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</si>
  <si>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</si>
  <si>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</si>
  <si>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</si>
  <si>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</si>
  <si>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</si>
  <si>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</si>
  <si>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</si>
  <si>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</si>
  <si>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</si>
  <si>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</si>
  <si>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</si>
  <si>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</si>
  <si>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</si>
  <si>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</si>
  <si>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</si>
  <si>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</si>
  <si>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</si>
  <si>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</si>
  <si>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</si>
  <si>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</si>
  <si>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</si>
  <si>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</si>
  <si>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</si>
  <si>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</si>
  <si>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</si>
  <si>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</si>
  <si>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</si>
  <si>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</si>
  <si>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</si>
  <si>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</si>
  <si>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</si>
  <si>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</si>
  <si>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</si>
  <si>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</si>
  <si>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</si>
  <si>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</si>
  <si>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</si>
  <si>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</si>
  <si>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</si>
  <si>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</si>
  <si>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</si>
  <si>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</si>
  <si>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</si>
  <si>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</si>
  <si>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</si>
  <si>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</si>
  <si>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</si>
  <si>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</si>
  <si>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</si>
  <si>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</si>
  <si>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</si>
  <si>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</si>
  <si>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</si>
  <si>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</si>
  <si>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</si>
  <si>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</si>
  <si>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</si>
  <si>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</si>
  <si>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</si>
  <si>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</si>
  <si>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</si>
  <si>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</si>
  <si>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</si>
  <si>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</si>
  <si>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</si>
  <si>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</si>
  <si>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</si>
  <si>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</si>
  <si>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</si>
  <si>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</si>
  <si>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</si>
  <si>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</si>
  <si>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</si>
  <si>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</si>
  <si>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</si>
  <si>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</si>
  <si>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</si>
  <si>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</si>
  <si>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</si>
  <si>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</si>
  <si>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</si>
  <si>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</si>
  <si>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</si>
  <si>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</si>
  <si>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</si>
  <si>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</si>
  <si>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</si>
  <si>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</si>
  <si>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</si>
  <si>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</si>
  <si>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</si>
  <si>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</si>
  <si>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</si>
  <si>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</si>
  <si>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</si>
  <si>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</si>
  <si>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</si>
  <si>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</si>
  <si>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</si>
  <si>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</si>
  <si>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</si>
  <si>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</si>
  <si>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</si>
  <si>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</si>
  <si>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</si>
  <si>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</si>
  <si>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</si>
  <si>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</si>
  <si>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</si>
  <si>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</si>
  <si>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</si>
  <si>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</si>
  <si>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</si>
  <si>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</si>
  <si>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</si>
  <si>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</si>
  <si>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</si>
  <si>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</si>
  <si>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</si>
  <si>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</si>
  <si>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</si>
  <si>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</si>
  <si>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</si>
  <si>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</si>
  <si>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</si>
  <si>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</si>
  <si>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</si>
  <si>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</si>
  <si>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</si>
  <si>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</si>
  <si>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</si>
  <si>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</si>
  <si>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</si>
  <si>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</si>
  <si>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</si>
  <si>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</si>
  <si>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</si>
  <si>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</si>
  <si>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</si>
  <si>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</si>
  <si>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</si>
  <si>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</si>
  <si>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</si>
  <si>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</si>
  <si>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</si>
  <si>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</si>
  <si>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</si>
  <si>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</si>
  <si>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</si>
  <si>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</si>
  <si>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</si>
  <si>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</si>
  <si>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</si>
  <si>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</si>
  <si>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</si>
  <si>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</si>
  <si>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</si>
  <si>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</si>
  <si>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</si>
  <si>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</si>
  <si>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</si>
  <si>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</si>
  <si>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</si>
  <si>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</si>
  <si>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</si>
  <si>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</si>
  <si>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</si>
  <si>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</si>
  <si>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</si>
  <si>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</si>
  <si>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</si>
  <si>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</si>
  <si>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</si>
  <si>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</si>
  <si>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</si>
  <si>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</si>
  <si>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</si>
  <si>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</si>
  <si>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</si>
  <si>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</si>
  <si>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</si>
  <si>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</si>
  <si>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</si>
  <si>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</si>
  <si>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</si>
  <si>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</si>
  <si>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</si>
  <si>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</si>
  <si>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</si>
  <si>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</si>
  <si>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</si>
  <si>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</si>
  <si>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</si>
  <si>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</si>
  <si>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</si>
  <si>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</si>
  <si>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</si>
  <si>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</si>
  <si>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</si>
  <si>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</si>
  <si>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</si>
  <si>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</si>
  <si>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</si>
  <si>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</si>
  <si>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</si>
  <si>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</si>
  <si>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</si>
  <si>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</si>
  <si>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</si>
  <si>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</si>
  <si>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</si>
  <si>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</si>
  <si>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</si>
  <si>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</si>
  <si>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</si>
  <si>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</si>
  <si>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</si>
  <si>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</si>
  <si>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</si>
  <si>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</si>
  <si>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</si>
  <si>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</si>
  <si>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</si>
  <si>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</si>
  <si>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</si>
  <si>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</si>
  <si>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</si>
  <si>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</si>
  <si>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</si>
  <si>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</si>
  <si>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</si>
  <si>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</si>
  <si>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</si>
  <si>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</si>
  <si>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</si>
  <si>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</si>
  <si>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</si>
  <si>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</si>
  <si>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</si>
  <si>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</si>
  <si>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</si>
  <si>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</si>
  <si>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</si>
  <si>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</si>
  <si>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</si>
  <si>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</si>
  <si>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</si>
  <si>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</si>
  <si>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</si>
  <si>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</si>
  <si>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</si>
  <si>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</si>
  <si>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</si>
  <si>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</si>
  <si>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</si>
  <si>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</si>
  <si>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</si>
  <si>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</si>
  <si>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</si>
  <si>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</si>
  <si>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</si>
  <si>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</si>
  <si>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</si>
  <si>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</si>
  <si>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</si>
  <si>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</si>
  <si>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</si>
  <si>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</si>
  <si>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</si>
  <si>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</si>
  <si>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</si>
  <si>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</si>
  <si>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</si>
  <si>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</si>
  <si>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</si>
  <si>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</si>
  <si>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</si>
  <si>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</si>
  <si>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</si>
  <si>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</si>
  <si>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</si>
  <si>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</si>
  <si>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</si>
  <si>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</si>
  <si>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</si>
  <si>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</si>
  <si>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</si>
  <si>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</si>
  <si>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</si>
  <si>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</si>
  <si>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</si>
  <si>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</si>
  <si>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</si>
  <si>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</si>
  <si>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</si>
  <si>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</si>
  <si>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</si>
  <si>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</si>
  <si>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</si>
  <si>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</si>
  <si>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</si>
  <si>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</si>
  <si>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</si>
  <si>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</si>
  <si>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</si>
  <si>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</si>
  <si>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</si>
  <si>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</si>
  <si>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</si>
  <si>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</si>
  <si>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</si>
  <si>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</si>
  <si>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</si>
  <si>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</si>
  <si>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</si>
  <si>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</si>
  <si>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</si>
  <si>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</si>
  <si>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</si>
  <si>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</si>
  <si>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</si>
  <si>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</si>
  <si>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</si>
  <si>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</si>
  <si>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</si>
  <si>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</si>
  <si>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</si>
  <si>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</si>
  <si>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</si>
  <si>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</si>
  <si>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</si>
  <si>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</si>
  <si>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</si>
  <si>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</si>
  <si>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</si>
  <si>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</si>
  <si>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</si>
  <si>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</si>
  <si>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</si>
  <si>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</si>
  <si>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</si>
  <si>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</si>
  <si>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</si>
  <si>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</si>
  <si>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</si>
  <si>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</si>
  <si>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</si>
  <si>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</si>
  <si>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</si>
  <si>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</si>
  <si>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</si>
  <si>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</si>
  <si>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</si>
  <si>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</si>
  <si>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</si>
  <si>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</si>
  <si>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</si>
  <si>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</si>
  <si>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</si>
  <si>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</si>
  <si>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</si>
  <si>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</si>
  <si>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</si>
  <si>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</si>
  <si>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</si>
  <si>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</si>
  <si>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</si>
  <si>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</si>
  <si>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</si>
  <si>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</si>
  <si>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</si>
  <si>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</si>
  <si>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</si>
  <si>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</si>
  <si>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</si>
  <si>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</si>
  <si>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</si>
  <si>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</si>
  <si>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</si>
  <si>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</si>
  <si>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</si>
  <si>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</si>
  <si>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</si>
  <si>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</si>
  <si>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</si>
  <si>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</si>
  <si>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</si>
  <si>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</si>
  <si>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</si>
  <si>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</si>
  <si>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</si>
  <si>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</si>
  <si>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</si>
  <si>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</si>
  <si>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</si>
  <si>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</si>
  <si>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</si>
  <si>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</si>
  <si>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</si>
  <si>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</si>
  <si>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</si>
  <si>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</si>
  <si>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</si>
  <si>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</si>
  <si>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</si>
  <si>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</si>
  <si>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</si>
  <si>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</si>
  <si>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</si>
  <si>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</si>
  <si>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</si>
  <si>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</si>
  <si>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</si>
  <si>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</si>
  <si>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</si>
  <si>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</si>
  <si>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</si>
  <si>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</si>
  <si>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</si>
  <si>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</si>
  <si>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</si>
  <si>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</si>
  <si>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</si>
  <si>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</si>
  <si>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</si>
  <si>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</si>
  <si>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</si>
  <si>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</si>
  <si>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</si>
  <si>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</si>
  <si>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</si>
  <si>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</si>
  <si>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</si>
  <si>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</si>
  <si>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</si>
  <si>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</si>
  <si>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</si>
  <si>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</si>
  <si>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</si>
  <si>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</si>
  <si>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</si>
  <si>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</si>
  <si>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</si>
  <si>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</si>
  <si>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</si>
  <si>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</si>
  <si>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</si>
  <si>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</si>
  <si>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</si>
  <si>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</si>
  <si>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</si>
  <si>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</si>
  <si>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</si>
  <si>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</si>
  <si>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</si>
  <si>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</si>
  <si>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</si>
  <si>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</si>
  <si>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</si>
  <si>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</si>
  <si>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</si>
  <si>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</si>
  <si>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</si>
  <si>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</si>
  <si>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</si>
  <si>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</si>
  <si>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</si>
  <si>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</si>
  <si>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</si>
  <si>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</si>
  <si>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</si>
  <si>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</si>
  <si>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</si>
  <si>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</si>
  <si>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</si>
  <si>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</si>
  <si>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</si>
  <si>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</si>
  <si>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</si>
  <si>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</si>
  <si>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</si>
  <si>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</si>
  <si>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</si>
  <si>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</si>
  <si>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</si>
  <si>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</si>
  <si>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</si>
  <si>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</si>
  <si>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</si>
  <si>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</si>
  <si>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</si>
  <si>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</si>
  <si>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</si>
  <si>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</si>
  <si>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</si>
  <si>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</si>
  <si>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</si>
  <si>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</si>
  <si>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</si>
  <si>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</si>
  <si>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</si>
  <si>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</si>
  <si>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</si>
  <si>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</si>
  <si>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</si>
  <si>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</si>
  <si>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</si>
  <si>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</si>
  <si>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</si>
  <si>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</si>
  <si>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</si>
  <si>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</si>
  <si>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</si>
  <si>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</si>
  <si>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</si>
  <si>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</si>
  <si>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</si>
  <si>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</si>
  <si>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</si>
  <si>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</si>
  <si>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</si>
  <si>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</si>
  <si>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</si>
  <si>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</si>
  <si>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</si>
  <si>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</si>
  <si>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</si>
  <si>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</si>
  <si>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</si>
  <si>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</si>
  <si>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</si>
  <si>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</si>
  <si>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</si>
  <si>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</si>
  <si>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</si>
  <si>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</si>
  <si>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</si>
  <si>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</si>
  <si>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</si>
  <si>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</si>
  <si>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</si>
  <si>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</si>
  <si>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</si>
  <si>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</si>
  <si>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</si>
  <si>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</si>
  <si>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</si>
  <si>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</si>
  <si>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</si>
  <si>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</si>
  <si>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</si>
  <si>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</si>
  <si>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</si>
  <si>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</si>
  <si>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</si>
  <si>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</si>
  <si>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</si>
  <si>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</si>
  <si>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</si>
  <si>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</si>
  <si>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</si>
  <si>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</si>
  <si>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</si>
  <si>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</si>
  <si>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</si>
  <si>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</si>
  <si>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</si>
  <si>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</si>
  <si>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</si>
  <si>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</si>
  <si>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</si>
  <si>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</si>
  <si>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</si>
  <si>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</si>
  <si>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</si>
  <si>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</si>
  <si>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</si>
  <si>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</si>
  <si>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</si>
  <si>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</si>
  <si>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</si>
  <si>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</si>
  <si>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</si>
  <si>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</si>
  <si>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</si>
  <si>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</si>
  <si>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</si>
  <si>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</si>
  <si>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</si>
  <si>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</si>
  <si>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</si>
  <si>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</si>
  <si>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</si>
  <si>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</si>
  <si>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</si>
  <si>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</si>
  <si>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</si>
  <si>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</si>
  <si>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</si>
  <si>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</si>
  <si>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</si>
  <si>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</si>
  <si>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</si>
  <si>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</si>
  <si>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</si>
  <si>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</si>
  <si>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</si>
  <si>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</si>
  <si>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</si>
  <si>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</si>
  <si>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</si>
  <si>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</si>
  <si>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</si>
  <si>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</si>
  <si>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</si>
  <si>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</si>
  <si>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</si>
  <si>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</si>
  <si>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</si>
  <si>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</si>
  <si>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</si>
  <si>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</si>
  <si>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</si>
  <si>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</si>
  <si>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</si>
  <si>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</si>
  <si>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</si>
  <si>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</si>
  <si>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</si>
  <si>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</si>
  <si>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</si>
  <si>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</si>
  <si>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</si>
  <si>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</si>
  <si>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</si>
  <si>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</si>
  <si>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</si>
  <si>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</si>
  <si>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</si>
  <si>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</si>
  <si>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</si>
  <si>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</si>
  <si>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</si>
  <si>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</si>
  <si>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</si>
  <si>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</si>
  <si>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</si>
  <si>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</si>
  <si>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</si>
  <si>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</si>
  <si>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</si>
  <si>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</si>
  <si>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</si>
  <si>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</si>
  <si>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</si>
  <si>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</si>
  <si>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</si>
  <si>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</si>
  <si>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</si>
  <si>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</si>
  <si>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</si>
  <si>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</si>
  <si>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</si>
  <si>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</si>
  <si>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</si>
  <si>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</si>
  <si>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</si>
  <si>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</si>
  <si>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</si>
  <si>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</si>
  <si>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</si>
  <si>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</si>
  <si>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</si>
  <si>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</si>
  <si>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</si>
  <si>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</si>
  <si>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</si>
  <si>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</si>
  <si>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</si>
  <si>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</si>
  <si>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</si>
  <si>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</si>
  <si>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</si>
  <si>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</si>
  <si>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</si>
  <si>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</si>
  <si>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</si>
  <si>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</si>
  <si>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</si>
  <si>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</si>
  <si>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</si>
  <si>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</si>
  <si>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</si>
  <si>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</si>
  <si>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</si>
  <si>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</si>
  <si>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</si>
  <si>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</si>
  <si>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</si>
  <si>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</si>
  <si>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</si>
  <si>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</si>
  <si>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</si>
  <si>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</si>
  <si>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</si>
  <si>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</si>
  <si>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</si>
  <si>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</si>
  <si>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</si>
  <si>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</si>
  <si>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</si>
  <si>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</si>
  <si>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</si>
  <si>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</si>
  <si>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</si>
  <si>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</si>
  <si>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</si>
  <si>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</si>
  <si>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</si>
  <si>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</si>
  <si>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</si>
  <si>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</si>
  <si>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</si>
  <si>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</si>
  <si>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</si>
  <si>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</si>
  <si>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</si>
  <si>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</si>
  <si>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</si>
  <si>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</si>
  <si>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</si>
  <si>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</si>
  <si>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</si>
  <si>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</si>
  <si>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</si>
  <si>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</si>
  <si>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</si>
  <si>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</si>
  <si>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</si>
  <si>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</si>
  <si>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</si>
  <si>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</si>
  <si>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</si>
  <si>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</si>
  <si>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</si>
  <si>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</si>
  <si>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</si>
  <si>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</si>
  <si>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</si>
  <si>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</si>
  <si>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</si>
  <si>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</si>
  <si>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</si>
  <si>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</si>
  <si>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</si>
  <si>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</si>
  <si>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</si>
  <si>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</si>
  <si>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</si>
  <si>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</si>
  <si>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</si>
  <si>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</si>
  <si>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</si>
  <si>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</si>
  <si>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</si>
  <si>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</si>
  <si>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</si>
  <si>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</si>
  <si>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</si>
  <si>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</si>
  <si>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</si>
  <si>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</si>
  <si>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</si>
  <si>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</si>
  <si>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</si>
  <si>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</si>
  <si>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</si>
  <si>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</si>
  <si>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</si>
  <si>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</si>
  <si>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</si>
  <si>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</si>
  <si>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</si>
  <si>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</si>
  <si>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</si>
  <si>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</si>
  <si>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</si>
  <si>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</si>
  <si>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</si>
  <si>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</si>
  <si>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</si>
  <si>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</si>
  <si>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</si>
  <si>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</si>
  <si>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</si>
  <si>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</si>
  <si>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</si>
  <si>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</si>
  <si>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</si>
  <si>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</si>
  <si>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</si>
  <si>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</si>
  <si>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</si>
  <si>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</si>
  <si>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</si>
  <si>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</si>
  <si>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</si>
  <si>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</si>
  <si>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</si>
  <si>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</si>
  <si>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</si>
  <si>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</si>
  <si>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</si>
  <si>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</si>
  <si>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</si>
  <si>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</si>
  <si>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</si>
  <si>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</si>
  <si>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</si>
  <si>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</si>
  <si>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</si>
  <si>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</si>
  <si>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</si>
  <si>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</si>
  <si>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</si>
  <si>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</si>
  <si>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</si>
  <si>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</si>
  <si>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</si>
  <si>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</si>
  <si>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</si>
  <si>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</si>
  <si>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</si>
  <si>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</si>
  <si>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</si>
  <si>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</si>
  <si>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</si>
  <si>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</si>
  <si>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</si>
  <si>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</si>
  <si>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</si>
  <si>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</si>
  <si>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</si>
  <si>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</si>
  <si>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</si>
  <si>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</si>
  <si>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</si>
  <si>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</si>
  <si>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</si>
  <si>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</si>
  <si>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</si>
  <si>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</si>
  <si>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</si>
  <si>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</si>
  <si>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</si>
  <si>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</si>
  <si>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</si>
  <si>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</si>
  <si>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</si>
  <si>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</si>
  <si>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</si>
  <si>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</si>
  <si>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</si>
  <si>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</si>
  <si>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</si>
  <si>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</si>
  <si>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</si>
  <si>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</si>
  <si>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</si>
  <si>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</si>
  <si>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</si>
  <si>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</si>
  <si>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</si>
  <si>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</si>
  <si>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</si>
  <si>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</si>
  <si>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</si>
  <si>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</si>
  <si>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</si>
  <si>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</si>
  <si>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</si>
  <si>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</si>
  <si>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</si>
  <si>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</si>
  <si>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</si>
  <si>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</si>
  <si>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</si>
  <si>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</si>
  <si>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</si>
  <si>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</si>
  <si>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</si>
  <si>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</si>
  <si>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</si>
  <si>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</si>
  <si>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</si>
  <si>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</si>
  <si>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</si>
  <si>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</si>
  <si>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</si>
  <si>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</si>
  <si>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</si>
  <si>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</si>
  <si>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</si>
  <si>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</si>
  <si>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</si>
  <si>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</si>
  <si>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</si>
  <si>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</si>
  <si>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</si>
  <si>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</si>
  <si>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</si>
  <si>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</si>
  <si>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</si>
  <si>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</si>
  <si>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</si>
  <si>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</si>
  <si>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</si>
  <si>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</si>
  <si>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</si>
  <si>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</si>
  <si>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</si>
  <si>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</si>
  <si>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</si>
  <si>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</si>
  <si>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</si>
  <si>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</si>
  <si>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</si>
  <si>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</si>
  <si>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</si>
  <si>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</si>
  <si>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</si>
  <si>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</si>
  <si>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</si>
  <si>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</si>
  <si>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</si>
  <si>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</si>
  <si>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</si>
  <si>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</si>
  <si>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</si>
  <si>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</si>
  <si>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</si>
  <si>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</si>
  <si>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</si>
  <si>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</si>
  <si>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</si>
  <si>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</si>
  <si>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</si>
  <si>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</si>
  <si>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</si>
  <si>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</si>
  <si>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</si>
  <si>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</si>
  <si>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</si>
  <si>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</si>
  <si>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</si>
  <si>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</si>
  <si>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</si>
  <si>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</si>
  <si>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</si>
  <si>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</si>
  <si>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</si>
  <si>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</si>
  <si>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</si>
  <si>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</si>
  <si>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</si>
  <si>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</si>
  <si>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</si>
  <si>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</si>
  <si>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</si>
  <si>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</si>
  <si>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</si>
  <si>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</si>
  <si>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</si>
  <si>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</si>
  <si>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</si>
  <si>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</si>
  <si>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</si>
  <si>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</si>
  <si>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</si>
  <si>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</si>
  <si>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</si>
  <si>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</si>
  <si>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</si>
  <si>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</si>
  <si>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</si>
  <si>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</si>
  <si>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</si>
  <si>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</si>
  <si>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</si>
  <si>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</si>
  <si>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</si>
  <si>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</si>
  <si>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</si>
  <si>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</si>
  <si>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</si>
  <si>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</si>
  <si>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</si>
  <si>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</si>
  <si>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</si>
  <si>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</si>
  <si>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</si>
  <si>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</si>
  <si>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</si>
  <si>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</si>
  <si>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</si>
  <si>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</si>
  <si>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</si>
  <si>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</si>
  <si>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</si>
  <si>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</si>
  <si>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</si>
  <si>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</si>
  <si>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</si>
  <si>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</si>
  <si>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</si>
  <si>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</si>
  <si>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</si>
  <si>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</si>
  <si>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</si>
  <si>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</si>
  <si>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</si>
  <si>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</si>
  <si>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</si>
  <si>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</si>
  <si>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</si>
  <si>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</si>
  <si>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</si>
  <si>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</si>
  <si>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</si>
  <si>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</si>
  <si>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</si>
  <si>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</si>
  <si>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</si>
  <si>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</si>
  <si>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</si>
  <si>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</si>
  <si>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</si>
  <si>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</si>
  <si>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</si>
  <si>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</si>
  <si>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</si>
  <si>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</si>
  <si>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</si>
  <si>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</si>
  <si>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</si>
  <si>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</si>
  <si>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</si>
  <si>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</si>
  <si>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</si>
  <si>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</si>
  <si>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</si>
  <si>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</si>
  <si>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</si>
  <si>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</si>
  <si>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</si>
  <si>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</si>
  <si>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</si>
  <si>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</si>
  <si>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</si>
  <si>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</si>
  <si>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</si>
  <si>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</si>
  <si>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</si>
  <si>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</si>
  <si>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</si>
  <si>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</si>
  <si>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</si>
  <si>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</si>
  <si>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</si>
  <si>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</si>
  <si>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</si>
  <si>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</si>
  <si>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</si>
  <si>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</si>
  <si>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</si>
  <si>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</si>
  <si>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</si>
  <si>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</si>
  <si>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</si>
  <si>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</si>
  <si>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</si>
  <si>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</si>
  <si>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</si>
  <si>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</si>
  <si>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</si>
  <si>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</si>
  <si>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</si>
  <si>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</si>
  <si>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</si>
  <si>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</si>
  <si>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</si>
  <si>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</si>
  <si>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</si>
  <si>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</si>
  <si>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</si>
  <si>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</si>
  <si>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</si>
  <si>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</si>
  <si>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</si>
  <si>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</si>
  <si>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</si>
  <si>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</si>
  <si>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</si>
  <si>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</si>
  <si>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</si>
  <si>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</si>
  <si>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</si>
  <si>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</si>
  <si>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</si>
  <si>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</si>
  <si>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</si>
  <si>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</si>
  <si>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</si>
  <si>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</si>
  <si>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</si>
  <si>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</si>
  <si>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</si>
  <si>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</si>
  <si>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</si>
  <si>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</si>
  <si>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</si>
  <si>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</si>
  <si>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</si>
  <si>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</si>
  <si>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</si>
  <si>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</si>
  <si>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</si>
  <si>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</si>
  <si>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</si>
  <si>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</si>
  <si>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</si>
  <si>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</si>
  <si>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</si>
  <si>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</si>
  <si>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</si>
  <si>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</si>
  <si>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</si>
  <si>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</si>
  <si>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</si>
  <si>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</si>
  <si>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</si>
  <si>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</si>
  <si>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</si>
  <si>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</si>
  <si>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</si>
  <si>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</si>
  <si>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</si>
  <si>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</si>
  <si>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</si>
  <si>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</si>
  <si>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</si>
  <si>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</si>
  <si>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</si>
  <si>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</si>
  <si>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</si>
  <si>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</si>
  <si>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</si>
  <si>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</si>
  <si>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</si>
  <si>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</si>
  <si>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</si>
  <si>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</si>
  <si>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</si>
  <si>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</si>
  <si>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</si>
  <si>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</si>
  <si>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</si>
  <si>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</si>
  <si>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</si>
  <si>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</si>
  <si>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</si>
  <si>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</si>
  <si>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</si>
  <si>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</si>
  <si>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</si>
  <si>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</si>
  <si>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</si>
  <si>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</si>
  <si>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</si>
  <si>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</si>
  <si>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</si>
  <si>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</si>
  <si>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</si>
  <si>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</si>
  <si>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</si>
  <si>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</si>
  <si>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</si>
  <si>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</si>
  <si>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</si>
  <si>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</si>
  <si>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</si>
  <si>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</si>
  <si>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</si>
  <si>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</si>
  <si>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</si>
  <si>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</si>
  <si>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</si>
  <si>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</si>
  <si>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</si>
  <si>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</si>
  <si>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</si>
  <si>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</si>
  <si>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</si>
  <si>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</si>
  <si>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</si>
  <si>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</si>
  <si>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</si>
  <si>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</si>
  <si>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</si>
  <si>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</si>
  <si>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</si>
  <si>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</si>
  <si>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</si>
  <si>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</si>
  <si>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</si>
  <si>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</si>
  <si>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</si>
  <si>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</si>
  <si>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</si>
  <si>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</si>
  <si>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</si>
  <si>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</si>
  <si>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</si>
  <si>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</si>
  <si>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</si>
  <si>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</si>
  <si>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</si>
  <si>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</si>
  <si>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</si>
  <si>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</si>
  <si>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</si>
  <si>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</si>
  <si>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</si>
  <si>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</si>
  <si>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</si>
  <si>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</si>
  <si>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</si>
  <si>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</si>
  <si>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</si>
  <si>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</si>
  <si>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</si>
  <si>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</si>
  <si>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</si>
  <si>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</si>
  <si>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</si>
  <si>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</si>
  <si>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</si>
  <si>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</si>
  <si>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</si>
  <si>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</si>
  <si>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</si>
  <si>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</si>
  <si>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</si>
  <si>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</si>
  <si>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</si>
  <si>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</si>
  <si>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</si>
  <si>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</si>
  <si>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</si>
  <si>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</si>
  <si>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</si>
  <si>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</si>
  <si>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</si>
  <si>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</si>
  <si>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</si>
  <si>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</si>
  <si>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</si>
  <si>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</si>
  <si>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</si>
  <si>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</si>
  <si>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</si>
  <si>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</si>
  <si>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</si>
  <si>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</si>
  <si>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</si>
  <si>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</si>
  <si>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</si>
  <si>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</si>
  <si>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</si>
  <si>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</si>
  <si>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</si>
  <si>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</si>
  <si>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</si>
  <si>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</si>
  <si>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</si>
  <si>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</si>
  <si>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</si>
  <si>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</si>
  <si>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</si>
  <si>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</si>
  <si>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</si>
  <si>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</si>
  <si>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</si>
  <si>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</si>
  <si>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</si>
  <si>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</si>
  <si>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</si>
  <si>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</si>
  <si>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</si>
  <si>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</si>
  <si>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</si>
  <si>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</si>
  <si>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</si>
  <si>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</si>
  <si>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</si>
  <si>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</si>
  <si>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</si>
  <si>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</si>
  <si>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</si>
  <si>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</si>
  <si>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</si>
  <si>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</si>
  <si>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</si>
  <si>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</si>
  <si>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</si>
  <si>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</si>
  <si>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</si>
  <si>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</si>
  <si>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</si>
  <si>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</si>
  <si>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</si>
  <si>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</si>
  <si>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</si>
  <si>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</si>
  <si>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</si>
  <si>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</si>
  <si>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</si>
  <si>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</si>
  <si>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</si>
  <si>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</si>
  <si>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</si>
  <si>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</si>
  <si>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</si>
  <si>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</si>
  <si>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</si>
  <si>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</si>
  <si>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</si>
  <si>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</si>
  <si>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</si>
  <si>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</si>
  <si>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</si>
  <si>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</si>
  <si>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</si>
  <si>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</si>
  <si>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</si>
  <si>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</si>
  <si>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</si>
  <si>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</si>
  <si>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</si>
  <si>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</si>
  <si>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</si>
  <si>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</si>
  <si>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</si>
  <si>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</si>
  <si>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</si>
  <si>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</si>
  <si>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</si>
  <si>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</si>
  <si>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</si>
  <si>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</si>
  <si>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</si>
  <si>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</si>
  <si>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</si>
  <si>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</si>
  <si>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</si>
  <si>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</si>
  <si>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</si>
  <si>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</si>
  <si>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</si>
  <si>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</si>
  <si>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</si>
  <si>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</si>
  <si>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</si>
  <si>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</si>
  <si>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</si>
  <si>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</si>
  <si>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</si>
  <si>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</si>
  <si>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</si>
  <si>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</si>
  <si>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</si>
  <si>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</si>
  <si>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</si>
  <si>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</si>
  <si>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</si>
  <si>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</si>
  <si>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</si>
  <si>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</si>
  <si>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</si>
  <si>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</si>
  <si>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</si>
  <si>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</si>
  <si>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</si>
  <si>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</si>
  <si>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</si>
  <si>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</si>
  <si>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</si>
  <si>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</si>
  <si>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</si>
  <si>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</si>
  <si>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</si>
  <si>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</si>
  <si>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</si>
  <si>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</si>
  <si>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</si>
  <si>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</si>
  <si>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</si>
  <si>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</si>
  <si>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</si>
  <si>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</si>
  <si>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</si>
  <si>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</si>
  <si>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</si>
  <si>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</si>
  <si>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</si>
  <si>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</si>
  <si>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</si>
  <si>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</si>
  <si>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</si>
  <si>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</si>
  <si>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</si>
  <si>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</si>
  <si>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</si>
  <si>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</si>
  <si>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</si>
  <si>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</si>
  <si>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</si>
  <si>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</si>
  <si>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</si>
  <si>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</si>
  <si>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</si>
  <si>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</si>
  <si>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</si>
  <si>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</si>
  <si>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</si>
  <si>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</si>
  <si>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</si>
  <si>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</si>
  <si>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</si>
  <si>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</si>
  <si>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</si>
  <si>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</si>
  <si>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</si>
  <si>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</si>
  <si>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</si>
  <si>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</si>
  <si>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</si>
  <si>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</si>
  <si>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</si>
  <si>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</si>
  <si>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</si>
  <si>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</si>
  <si>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</si>
  <si>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</si>
  <si>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</si>
  <si>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</si>
  <si>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</si>
  <si>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</si>
  <si>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</si>
  <si>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</si>
  <si>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</si>
  <si>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</si>
  <si>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</si>
  <si>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</si>
  <si>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</si>
  <si>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</si>
  <si>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</si>
  <si>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</si>
  <si>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</si>
  <si>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</si>
  <si>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</si>
  <si>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</si>
  <si>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</si>
  <si>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</si>
  <si>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</si>
  <si>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</si>
  <si>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</si>
  <si>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</si>
  <si>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</si>
  <si>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</si>
  <si>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</si>
  <si>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</si>
  <si>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</si>
  <si>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</si>
  <si>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</si>
  <si>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</si>
  <si>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</si>
  <si>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</si>
  <si>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</si>
  <si>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</si>
  <si>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</si>
  <si>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</si>
  <si>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</si>
  <si>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</si>
  <si>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</si>
  <si>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</si>
  <si>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</si>
  <si>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</si>
  <si>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</si>
  <si>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</si>
  <si>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</si>
  <si>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</si>
  <si>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</si>
  <si>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</si>
  <si>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</si>
  <si>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</si>
  <si>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</si>
  <si>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</si>
  <si>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</si>
  <si>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</si>
  <si>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</si>
  <si>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</si>
  <si>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</si>
  <si>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</si>
  <si>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</si>
  <si>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</si>
  <si>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</si>
  <si>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</si>
  <si>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</si>
  <si>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</si>
  <si>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</si>
  <si>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</si>
  <si>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</si>
  <si>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</si>
  <si>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</si>
  <si>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</si>
  <si>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</si>
  <si>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</si>
  <si>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</si>
  <si>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</si>
  <si>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</si>
  <si>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</si>
  <si>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</si>
  <si>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</si>
  <si>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</si>
  <si>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</si>
  <si>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</si>
  <si>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</si>
  <si>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</si>
  <si>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</si>
  <si>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</si>
  <si>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</si>
  <si>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</si>
  <si>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</si>
  <si>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</si>
  <si>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</si>
  <si>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</si>
  <si>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</si>
  <si>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</si>
  <si>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</si>
  <si>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</si>
  <si>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</si>
  <si>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</si>
  <si>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</si>
  <si>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</si>
  <si>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</si>
  <si>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</si>
  <si>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</si>
  <si>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</si>
  <si>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</si>
  <si>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</si>
  <si>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</si>
  <si>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</si>
  <si>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</si>
  <si>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</si>
  <si>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</si>
  <si>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</si>
  <si>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</si>
  <si>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</si>
  <si>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</si>
  <si>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</si>
  <si>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</si>
  <si>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</si>
  <si>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</si>
  <si>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</si>
  <si>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</si>
  <si>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</si>
  <si>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</si>
  <si>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</si>
  <si>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</si>
  <si>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</si>
  <si>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</si>
  <si>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</si>
  <si>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</si>
  <si>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</si>
  <si>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</si>
  <si>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</si>
  <si>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</si>
  <si>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</si>
  <si>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</si>
  <si>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</si>
  <si>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</si>
  <si>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</si>
  <si>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</si>
  <si>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</si>
  <si>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</si>
  <si>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</si>
  <si>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</si>
  <si>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</si>
  <si>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</si>
  <si>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</si>
  <si>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</si>
  <si>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</si>
  <si>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</si>
  <si>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</si>
  <si>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</si>
  <si>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</si>
  <si>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</si>
  <si>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</si>
  <si>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</si>
  <si>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</si>
  <si>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</si>
  <si>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</si>
  <si>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</si>
  <si>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</si>
  <si>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</si>
  <si>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</si>
  <si>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</si>
  <si>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</si>
  <si>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</si>
  <si>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</si>
  <si>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</si>
  <si>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</si>
  <si>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</si>
  <si>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</si>
  <si>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</si>
  <si>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</si>
  <si>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</si>
  <si>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</si>
  <si>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</si>
  <si>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</si>
  <si>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</si>
  <si>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</si>
  <si>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</si>
  <si>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</si>
  <si>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</si>
  <si>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</si>
  <si>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</si>
  <si>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</si>
  <si>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</si>
  <si>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</si>
  <si>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</si>
  <si>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</si>
  <si>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</si>
  <si>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</si>
  <si>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</si>
  <si>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</si>
  <si>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</si>
  <si>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</si>
  <si>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</si>
  <si>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</si>
  <si>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</si>
  <si>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</si>
  <si>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</si>
  <si>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</si>
  <si>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</si>
  <si>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</si>
  <si>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</si>
  <si>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</si>
  <si>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</si>
  <si>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</si>
  <si>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</si>
  <si>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</si>
  <si>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</si>
  <si>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</si>
  <si>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</si>
  <si>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</si>
  <si>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</si>
  <si>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</si>
  <si>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</si>
  <si>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</si>
  <si>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</si>
  <si>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</si>
  <si>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</si>
  <si>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</si>
  <si>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</si>
  <si>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</si>
  <si>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</si>
  <si>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</si>
  <si>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</si>
  <si>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</si>
  <si>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</si>
  <si>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</si>
  <si>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</si>
  <si>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</si>
  <si>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</si>
  <si>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</si>
  <si>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</si>
  <si>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</si>
  <si>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</si>
  <si>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</si>
  <si>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</si>
  <si>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</si>
  <si>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</si>
  <si>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</si>
  <si>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</si>
  <si>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</si>
  <si>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</si>
  <si>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</si>
  <si>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</si>
  <si>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</si>
  <si>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</si>
  <si>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</si>
  <si>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</si>
  <si>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</si>
  <si>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</si>
  <si>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</si>
  <si>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</si>
  <si>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</si>
  <si>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</si>
  <si>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</si>
  <si>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</si>
  <si>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</si>
  <si>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</si>
  <si>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</si>
  <si>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</si>
  <si>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</si>
  <si>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</si>
  <si>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</si>
  <si>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</si>
  <si>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</si>
  <si>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</si>
  <si>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</si>
  <si>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</si>
  <si>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</si>
  <si>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</si>
  <si>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</si>
  <si>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</si>
  <si>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</si>
  <si>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</si>
  <si>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</si>
  <si>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</si>
  <si>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</si>
  <si>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</si>
  <si>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</si>
  <si>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</si>
  <si>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</si>
  <si>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</si>
  <si>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</si>
  <si>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</si>
  <si>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</si>
  <si>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</si>
  <si>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</si>
  <si>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</si>
  <si>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</si>
  <si>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</si>
  <si>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</si>
  <si>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</si>
  <si>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</si>
  <si>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</si>
  <si>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</si>
  <si>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</si>
  <si>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</si>
  <si>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</si>
  <si>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</si>
  <si>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</si>
  <si>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</si>
  <si>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</si>
  <si>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</si>
  <si>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</si>
  <si>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</si>
  <si>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</si>
  <si>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</si>
  <si>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</si>
  <si>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</si>
  <si>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</si>
  <si>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</si>
  <si>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</si>
  <si>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</si>
  <si>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</si>
  <si>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</si>
  <si>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</si>
  <si>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</si>
  <si>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</si>
  <si>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</si>
  <si>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</si>
  <si>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</si>
  <si>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</si>
  <si>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</si>
  <si>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</si>
  <si>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</si>
  <si>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</si>
  <si>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</si>
  <si>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</si>
  <si>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</si>
  <si>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</si>
  <si>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</si>
  <si>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</si>
  <si>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</si>
  <si>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</si>
  <si>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</si>
  <si>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</si>
  <si>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</si>
  <si>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</si>
  <si>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</si>
  <si>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</si>
  <si>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</si>
  <si>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</si>
  <si>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</si>
  <si>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</si>
  <si>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</si>
  <si>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</si>
  <si>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</si>
  <si>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</si>
  <si>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</si>
  <si>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</si>
  <si>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</si>
  <si>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</si>
  <si>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</si>
  <si>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</si>
  <si>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</si>
  <si>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</si>
  <si>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</si>
  <si>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</si>
  <si>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</si>
  <si>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</si>
  <si>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</si>
  <si>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</si>
  <si>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</si>
  <si>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</si>
  <si>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</si>
  <si>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</si>
  <si>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</si>
  <si>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</si>
  <si>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</si>
  <si>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</si>
  <si>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</si>
  <si>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</si>
  <si>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</si>
  <si>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</si>
  <si>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</si>
  <si>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</si>
  <si>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</si>
  <si>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</si>
  <si>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</si>
  <si>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</si>
  <si>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</si>
  <si>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</si>
  <si>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</si>
  <si>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</si>
  <si>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</si>
  <si>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</si>
  <si>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</si>
  <si>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</si>
  <si>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</si>
  <si>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</si>
  <si>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</si>
  <si>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</si>
  <si>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</si>
  <si>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</si>
  <si>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</si>
  <si>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</si>
  <si>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</si>
  <si>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</si>
  <si>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</si>
  <si>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</si>
  <si>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</si>
  <si>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</si>
  <si>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</si>
  <si>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</si>
  <si>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</si>
  <si>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</si>
  <si>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</si>
  <si>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</si>
  <si>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</si>
  <si>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</si>
  <si>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</si>
  <si>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</si>
  <si>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</si>
  <si>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</si>
  <si>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</si>
  <si>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</si>
  <si>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</si>
  <si>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</si>
  <si>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</si>
  <si>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</si>
  <si>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</si>
  <si>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</si>
  <si>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</si>
  <si>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</si>
  <si>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</si>
  <si>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</si>
  <si>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</si>
  <si>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</si>
  <si>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</si>
  <si>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</si>
  <si>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</si>
  <si>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</si>
  <si>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</si>
  <si>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</si>
  <si>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</si>
  <si>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</si>
  <si>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</si>
  <si>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</si>
  <si>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</si>
  <si>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</si>
  <si>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</si>
  <si>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</si>
  <si>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</si>
  <si>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</si>
  <si>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</si>
  <si>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</si>
  <si>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</si>
  <si>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</si>
  <si>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</si>
  <si>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</si>
  <si>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</si>
  <si>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</si>
  <si>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</si>
  <si>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</si>
  <si>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</si>
  <si>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</si>
  <si>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</si>
  <si>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</si>
  <si>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</si>
  <si>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</si>
  <si>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</si>
  <si>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</si>
  <si>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</si>
  <si>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</si>
  <si>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</si>
  <si>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</si>
  <si>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</si>
  <si>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</si>
  <si>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</si>
  <si>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</si>
  <si>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</si>
  <si>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</si>
  <si>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</si>
  <si>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</si>
  <si>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</si>
  <si>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</si>
  <si>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</si>
  <si>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</si>
  <si>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</si>
  <si>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</si>
  <si>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</si>
  <si>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</si>
  <si>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</si>
  <si>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</si>
  <si>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</si>
  <si>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</si>
  <si>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</si>
  <si>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</si>
  <si>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</si>
  <si>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</si>
  <si>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</si>
  <si>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</si>
  <si>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</si>
  <si>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</si>
  <si>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</si>
  <si>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</si>
  <si>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</si>
  <si>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</si>
  <si>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</si>
  <si>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</si>
  <si>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</si>
  <si>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</si>
  <si>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</si>
  <si>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</si>
  <si>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</si>
  <si>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</si>
  <si>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</si>
  <si>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</si>
  <si>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</si>
  <si>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</si>
  <si>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</si>
  <si>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</si>
  <si>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</si>
  <si>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</si>
  <si>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</si>
  <si>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</si>
  <si>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</si>
  <si>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</si>
  <si>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</si>
  <si>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</si>
  <si>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</si>
  <si>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</si>
  <si>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</si>
  <si>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</si>
  <si>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</si>
  <si>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</si>
  <si>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</si>
  <si>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</si>
  <si>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</si>
  <si>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</si>
  <si>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</si>
  <si>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</si>
  <si>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</si>
  <si>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</si>
  <si>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</si>
  <si>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</si>
  <si>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</si>
  <si>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</si>
  <si>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</si>
  <si>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</si>
  <si>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</si>
  <si>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</si>
  <si>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</si>
  <si>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</si>
  <si>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</si>
  <si>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</si>
  <si>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</si>
  <si>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</si>
  <si>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</si>
  <si>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</si>
  <si>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</si>
  <si>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</si>
  <si>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</si>
  <si>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</si>
  <si>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</si>
  <si>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</si>
  <si>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</si>
  <si>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</si>
  <si>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</si>
  <si>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</si>
  <si>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</si>
  <si>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</si>
  <si>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</si>
  <si>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</si>
  <si>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</si>
  <si>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</si>
  <si>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</si>
  <si>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</si>
  <si>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</si>
  <si>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</si>
  <si>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</si>
  <si>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</si>
  <si>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</si>
  <si>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</si>
  <si>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</si>
  <si>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</si>
  <si>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</si>
  <si>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</si>
  <si>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</si>
  <si>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</si>
  <si>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</si>
  <si>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</si>
  <si>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</si>
  <si>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</si>
  <si>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</si>
  <si>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</si>
  <si>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</si>
  <si>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</si>
  <si>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</si>
  <si>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</si>
  <si>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</si>
  <si>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</si>
  <si>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</si>
  <si>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</si>
  <si>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</si>
  <si>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</si>
  <si>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</si>
  <si>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</si>
  <si>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</si>
  <si>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</si>
  <si>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</si>
  <si>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</si>
  <si>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</si>
  <si>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</si>
  <si>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</si>
  <si>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</si>
  <si>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</si>
  <si>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</si>
  <si>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</si>
  <si>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</si>
  <si>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</si>
  <si>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</si>
  <si>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</si>
  <si>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</si>
  <si>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</si>
  <si>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</si>
  <si>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</si>
  <si>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</si>
  <si>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</si>
  <si>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</si>
  <si>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</si>
  <si>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</si>
  <si>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</si>
  <si>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</si>
  <si>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</si>
  <si>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</si>
  <si>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</si>
  <si>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</si>
  <si>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</si>
  <si>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</si>
  <si>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</si>
  <si>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</si>
  <si>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</si>
  <si>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</si>
  <si>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</si>
  <si>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</si>
  <si>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</si>
  <si>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</si>
  <si>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</si>
  <si>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</si>
  <si>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</si>
  <si>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</si>
  <si>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</si>
  <si>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</si>
  <si>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</si>
  <si>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</si>
  <si>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</si>
  <si>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</si>
  <si>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</si>
  <si>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</si>
  <si>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</si>
  <si>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</si>
  <si>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</si>
  <si>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</si>
  <si>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</si>
  <si>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</si>
  <si>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</si>
  <si>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</si>
  <si>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</si>
  <si>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</si>
  <si>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</si>
  <si>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</si>
  <si>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</si>
  <si>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</si>
  <si>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</si>
  <si>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</si>
  <si>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</si>
  <si>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</si>
  <si>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</si>
  <si>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</si>
  <si>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</si>
  <si>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</si>
  <si>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</si>
  <si>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</si>
  <si>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</si>
  <si>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</si>
  <si>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</si>
  <si>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</si>
  <si>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</si>
  <si>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</si>
  <si>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</si>
  <si>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</si>
  <si>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</si>
  <si>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</si>
  <si>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</si>
  <si>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</si>
  <si>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</si>
  <si>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</si>
  <si>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</si>
  <si>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</si>
  <si>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</si>
  <si>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</si>
  <si>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</si>
  <si>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</si>
  <si>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</si>
  <si>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</si>
  <si>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</si>
  <si>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</si>
  <si>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</si>
  <si>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</si>
  <si>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</si>
  <si>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</si>
  <si>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</si>
  <si>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</si>
  <si>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</si>
  <si>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</si>
  <si>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</si>
  <si>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</si>
  <si>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</si>
  <si>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</si>
  <si>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</si>
  <si>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</si>
  <si>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</si>
  <si>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</si>
  <si>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</si>
  <si>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</si>
  <si>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</si>
  <si>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</si>
  <si>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</si>
  <si>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</si>
  <si>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</si>
  <si>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</si>
  <si>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</si>
  <si>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</si>
  <si>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</si>
  <si>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</si>
  <si>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</si>
  <si>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</si>
  <si>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</si>
  <si>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</si>
  <si>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</si>
  <si>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</si>
  <si>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</si>
  <si>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</si>
  <si>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</si>
  <si>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</si>
  <si>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</si>
  <si>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</si>
  <si>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</si>
  <si>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</si>
  <si>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</si>
  <si>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</si>
  <si>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</si>
  <si>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</si>
  <si>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</si>
  <si>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</si>
  <si>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</si>
  <si>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</si>
  <si>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</si>
  <si>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</si>
  <si>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</si>
  <si>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</si>
  <si>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</si>
  <si>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</si>
  <si>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</si>
  <si>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</si>
  <si>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</si>
  <si>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</si>
  <si>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</si>
  <si>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</si>
  <si>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</si>
  <si>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</si>
  <si>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</si>
  <si>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</si>
  <si>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</si>
  <si>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</si>
  <si>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</si>
  <si>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</si>
  <si>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</si>
  <si>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</si>
  <si>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</si>
  <si>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</si>
  <si>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</si>
  <si>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</si>
  <si>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</si>
  <si>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</si>
  <si>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</si>
  <si>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</si>
  <si>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</si>
  <si>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</si>
  <si>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</si>
  <si>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</si>
  <si>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</si>
  <si>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</si>
  <si>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</si>
  <si>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</si>
  <si>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</si>
  <si>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</si>
  <si>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</si>
  <si>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</si>
  <si>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</si>
  <si>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</si>
  <si>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</si>
  <si>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</si>
  <si>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</si>
  <si>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</si>
  <si>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</si>
  <si>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</si>
  <si>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</si>
  <si>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</si>
  <si>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</si>
  <si>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</si>
  <si>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</si>
  <si>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</si>
  <si>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</si>
  <si>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</si>
  <si>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</si>
  <si>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</si>
  <si>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</si>
  <si>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</si>
  <si>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</si>
  <si>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</si>
  <si>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</si>
  <si>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</si>
  <si>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</si>
  <si>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</si>
  <si>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</si>
  <si>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</si>
  <si>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</si>
  <si>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</si>
  <si>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</si>
  <si>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</si>
  <si>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</si>
  <si>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</si>
  <si>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</si>
  <si>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</si>
  <si>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</si>
  <si>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</si>
  <si>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</si>
  <si>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</si>
  <si>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</si>
  <si>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</si>
  <si>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</si>
  <si>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</si>
  <si>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</si>
  <si>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</si>
  <si>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</si>
  <si>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</si>
  <si>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</si>
  <si>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</si>
  <si>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</si>
  <si>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</si>
  <si>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</si>
  <si>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</si>
  <si>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</si>
  <si>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</si>
  <si>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</si>
  <si>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</si>
  <si>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</si>
  <si>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</si>
  <si>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</si>
  <si>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</si>
  <si>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</si>
  <si>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</si>
  <si>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</si>
  <si>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</si>
  <si>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</si>
  <si>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</si>
  <si>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</si>
  <si>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</si>
  <si>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</si>
  <si>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</si>
  <si>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</si>
  <si>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</si>
  <si>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</si>
  <si>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</si>
  <si>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</si>
  <si>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</si>
  <si>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</si>
  <si>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</si>
  <si>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</si>
  <si>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</si>
  <si>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</si>
  <si>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</si>
  <si>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</si>
  <si>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</si>
  <si>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</si>
  <si>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</si>
  <si>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</si>
  <si>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</si>
  <si>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</si>
  <si>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</si>
  <si>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</si>
  <si>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</si>
  <si>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</si>
  <si>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</si>
  <si>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</si>
  <si>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</si>
  <si>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</si>
  <si>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</si>
  <si>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</si>
  <si>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</si>
  <si>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</si>
  <si>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</si>
  <si>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</si>
  <si>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</si>
  <si>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</si>
  <si>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</si>
  <si>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</si>
  <si>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</si>
  <si>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</si>
  <si>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</si>
  <si>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</si>
  <si>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</si>
  <si>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</si>
  <si>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</si>
  <si>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</si>
  <si>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</si>
  <si>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</si>
  <si>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</si>
  <si>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</si>
  <si>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</si>
  <si>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</si>
  <si>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</si>
  <si>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</si>
  <si>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</si>
  <si>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</si>
  <si>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</si>
  <si>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</si>
  <si>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</si>
  <si>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</si>
  <si>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</si>
  <si>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</si>
  <si>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</si>
  <si>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</si>
  <si>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</si>
  <si>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</si>
  <si>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</si>
  <si>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</si>
  <si>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</si>
  <si>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</si>
  <si>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</si>
  <si>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</si>
  <si>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</si>
  <si>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</si>
  <si>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</si>
  <si>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</si>
  <si>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</si>
  <si>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</si>
  <si>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</si>
  <si>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</si>
  <si>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</si>
  <si>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</si>
  <si>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</si>
  <si>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</si>
  <si>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</si>
  <si>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</si>
  <si>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</si>
  <si>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</si>
  <si>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</si>
  <si>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</si>
  <si>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</si>
  <si>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</si>
  <si>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</si>
  <si>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</si>
  <si>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</si>
  <si>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</si>
  <si>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</si>
  <si>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</si>
  <si>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</si>
  <si>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</si>
  <si>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</si>
  <si>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</si>
  <si>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</si>
  <si>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</si>
  <si>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</si>
  <si>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</si>
  <si>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</si>
  <si>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</si>
  <si>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</si>
  <si>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</si>
  <si>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</si>
  <si>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</si>
  <si>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</si>
  <si>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</si>
  <si>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</si>
  <si>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</si>
  <si>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</si>
  <si>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</si>
  <si>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</si>
  <si>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</si>
  <si>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</si>
  <si>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</si>
  <si>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</si>
  <si>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</si>
  <si>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</si>
  <si>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</si>
  <si>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</si>
  <si>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</si>
  <si>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</si>
  <si>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</si>
  <si>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</si>
  <si>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</si>
  <si>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</si>
  <si>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</si>
  <si>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</si>
  <si>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</si>
  <si>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</si>
  <si>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</si>
  <si>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</si>
  <si>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</si>
  <si>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</si>
  <si>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</si>
  <si>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</si>
  <si>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</si>
  <si>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</si>
  <si>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</si>
  <si>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</si>
  <si>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</si>
  <si>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</si>
  <si>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</si>
  <si>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</si>
  <si>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</si>
  <si>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</si>
  <si>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</si>
  <si>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</si>
  <si>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</si>
  <si>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</si>
  <si>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</si>
  <si>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</si>
  <si>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</si>
  <si>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</si>
  <si>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</si>
  <si>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</si>
  <si>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</si>
  <si>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</si>
  <si>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</si>
  <si>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</si>
  <si>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</si>
  <si>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</si>
  <si>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</si>
  <si>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</si>
  <si>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</si>
  <si>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</si>
  <si>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</si>
  <si>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</si>
  <si>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</si>
  <si>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</si>
  <si>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</si>
  <si>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</si>
  <si>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</si>
  <si>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</si>
  <si>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</si>
  <si>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</si>
  <si>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</si>
  <si>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</si>
  <si>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</si>
  <si>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</si>
  <si>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</si>
  <si>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</si>
  <si>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</si>
  <si>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</si>
  <si>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</si>
  <si>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</si>
  <si>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</si>
  <si>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</si>
  <si>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</si>
  <si>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</si>
  <si>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</si>
  <si>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</si>
  <si>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</si>
  <si>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</si>
  <si>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</si>
  <si>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</si>
  <si>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</si>
  <si>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</si>
  <si>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</si>
  <si>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</si>
  <si>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</si>
  <si>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</si>
  <si>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</si>
  <si>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</si>
  <si>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</si>
  <si>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</si>
  <si>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</si>
  <si>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</si>
  <si>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</si>
  <si>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</si>
  <si>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</si>
  <si>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</si>
  <si>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</si>
  <si>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</si>
  <si>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</si>
  <si>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</si>
  <si>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</si>
  <si>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</si>
  <si>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</si>
  <si>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</si>
  <si>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</si>
  <si>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</si>
  <si>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</si>
  <si>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</si>
  <si>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</si>
  <si>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</si>
  <si>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</si>
  <si>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</si>
  <si>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</si>
  <si>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</si>
  <si>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</si>
  <si>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</si>
  <si>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</si>
  <si>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</si>
  <si>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</si>
  <si>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</si>
  <si>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</si>
  <si>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</si>
  <si>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</si>
  <si>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</si>
  <si>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</si>
  <si>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</si>
  <si>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</si>
  <si>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</si>
  <si>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</si>
  <si>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</si>
  <si>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</si>
  <si>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</si>
  <si>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</si>
  <si>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</si>
  <si>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</si>
  <si>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</si>
  <si>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</si>
  <si>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</si>
  <si>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</si>
  <si>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</si>
  <si>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</si>
  <si>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</si>
  <si>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</si>
  <si>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</si>
  <si>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</si>
  <si>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</si>
  <si>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</si>
  <si>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</si>
  <si>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</si>
  <si>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</si>
  <si>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</si>
  <si>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</si>
  <si>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</si>
  <si>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</si>
  <si>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</si>
  <si>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</si>
  <si>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</si>
  <si>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</si>
  <si>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</si>
  <si>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</si>
  <si>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</si>
  <si>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</si>
  <si>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</si>
  <si>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</si>
  <si>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</si>
  <si>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</si>
  <si>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</si>
  <si>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</si>
  <si>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</si>
  <si>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</si>
  <si>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</si>
  <si>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</si>
  <si>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</si>
  <si>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</si>
  <si>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</si>
  <si>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</si>
  <si>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</si>
  <si>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</si>
  <si>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</si>
  <si>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</si>
  <si>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</si>
  <si>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</si>
  <si>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</si>
  <si>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</si>
  <si>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</si>
  <si>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</si>
  <si>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</si>
  <si>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</si>
  <si>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</si>
  <si>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</si>
  <si>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</si>
  <si>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</si>
  <si>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</si>
  <si>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</si>
  <si>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</si>
  <si>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</si>
  <si>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</si>
  <si>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</si>
  <si>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</si>
  <si>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</si>
  <si>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</si>
  <si>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</si>
  <si>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</si>
  <si>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</si>
  <si>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</si>
  <si>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</si>
  <si>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</si>
  <si>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</si>
  <si>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</si>
  <si>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</si>
  <si>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</si>
  <si>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</si>
  <si>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</si>
  <si>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</si>
  <si>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</si>
  <si>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</si>
  <si>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</si>
  <si>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</si>
  <si>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</si>
  <si>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</si>
  <si>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</si>
  <si>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</si>
  <si>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</si>
  <si>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</si>
  <si>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</si>
  <si>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</si>
  <si>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</si>
  <si>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</si>
  <si>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</si>
  <si>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</si>
  <si>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</si>
  <si>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</si>
  <si>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</si>
  <si>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</si>
  <si>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</si>
  <si>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</si>
  <si>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</si>
  <si>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</si>
  <si>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</si>
  <si>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</si>
  <si>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</si>
  <si>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</si>
  <si>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</si>
  <si>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</si>
  <si>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</si>
  <si>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</si>
  <si>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</si>
  <si>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</si>
  <si>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</si>
  <si>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</si>
  <si>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</si>
  <si>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</si>
  <si>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</si>
  <si>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</si>
  <si>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</si>
  <si>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</si>
  <si>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</si>
  <si>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</si>
  <si>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</si>
  <si>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</si>
  <si>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</si>
  <si>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</si>
  <si>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</si>
  <si>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</si>
  <si>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</si>
  <si>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</si>
  <si>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</si>
  <si>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</si>
  <si>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</si>
  <si>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</si>
  <si>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</si>
  <si>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</si>
  <si>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</si>
  <si>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</si>
  <si>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</si>
  <si>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</si>
  <si>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</si>
  <si>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</si>
  <si>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</si>
  <si>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</si>
  <si>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</si>
  <si>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</si>
  <si>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</si>
  <si>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</si>
  <si>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</si>
  <si>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</si>
  <si>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</si>
  <si>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</si>
  <si>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</si>
  <si>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</si>
  <si>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</si>
  <si>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</si>
  <si>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</si>
  <si>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</si>
  <si>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</si>
  <si>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</si>
  <si>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</si>
  <si>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</si>
  <si>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</si>
  <si>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</si>
  <si>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</si>
  <si>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</si>
  <si>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</si>
  <si>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</si>
  <si>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</si>
  <si>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</si>
  <si>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</si>
  <si>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</si>
  <si>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</si>
  <si>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</si>
  <si>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</si>
  <si>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</si>
  <si>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</si>
  <si>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</si>
  <si>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</si>
  <si>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</si>
  <si>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</si>
  <si>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</si>
  <si>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</si>
  <si>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</si>
  <si>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</si>
  <si>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</si>
  <si>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</si>
  <si>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</si>
  <si>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</si>
  <si>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</si>
  <si>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</si>
  <si>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</si>
  <si>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</si>
  <si>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</si>
  <si>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</si>
  <si>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</si>
  <si>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</si>
  <si>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</si>
  <si>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</si>
  <si>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</si>
  <si>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</si>
  <si>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</si>
  <si>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</si>
  <si>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</si>
  <si>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</si>
  <si>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</si>
  <si>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</si>
  <si>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</si>
  <si>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</si>
  <si>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</si>
  <si>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</si>
  <si>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</si>
  <si>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</si>
  <si>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</si>
  <si>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</si>
  <si>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</si>
  <si>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</si>
  <si>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</si>
  <si>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</si>
  <si>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</si>
  <si>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</si>
  <si>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</si>
  <si>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</si>
  <si>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</si>
  <si>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</si>
  <si>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</si>
  <si>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</si>
  <si>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</si>
  <si>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</si>
  <si>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</si>
  <si>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</si>
  <si>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</si>
  <si>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</si>
  <si>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</si>
  <si>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</si>
  <si>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</si>
  <si>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</si>
  <si>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</si>
  <si>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</si>
  <si>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</si>
  <si>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</si>
  <si>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</si>
  <si>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</si>
  <si>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</si>
  <si>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</si>
  <si>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</si>
  <si>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</si>
  <si>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</si>
  <si>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</si>
  <si>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</si>
  <si>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</si>
  <si>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</si>
  <si>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</si>
  <si>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</si>
  <si>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</si>
  <si>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</si>
  <si>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</si>
  <si>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</si>
  <si>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</si>
  <si>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</si>
  <si>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</si>
  <si>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</si>
  <si>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</si>
  <si>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</si>
  <si>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</si>
  <si>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</si>
  <si>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</si>
  <si>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</si>
  <si>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</si>
  <si>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</si>
  <si>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</si>
  <si>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</si>
  <si>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</si>
  <si>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</si>
  <si>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</si>
  <si>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</si>
  <si>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</si>
  <si>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</si>
  <si>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</si>
  <si>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</si>
  <si>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</si>
  <si>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</si>
  <si>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</si>
  <si>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</si>
  <si>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</si>
  <si>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</si>
  <si>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</si>
  <si>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</si>
  <si>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</si>
  <si>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</si>
  <si>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</si>
  <si>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</si>
  <si>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</si>
  <si>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</si>
  <si>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</si>
  <si>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</si>
  <si>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</si>
  <si>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</si>
  <si>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</si>
  <si>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</si>
  <si>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</si>
  <si>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</si>
  <si>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</si>
  <si>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</si>
  <si>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</si>
  <si>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</si>
  <si>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</si>
  <si>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</si>
  <si>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</si>
  <si>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</si>
  <si>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</si>
  <si>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</si>
  <si>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</si>
  <si>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</si>
  <si>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</si>
  <si>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</si>
  <si>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</si>
  <si>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</si>
  <si>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</si>
  <si>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</si>
  <si>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</si>
  <si>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</si>
  <si>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</si>
  <si>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</si>
  <si>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</si>
  <si>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</si>
  <si>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</si>
  <si>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</si>
  <si>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</si>
  <si>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</si>
  <si>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</si>
  <si>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</si>
  <si>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</si>
  <si>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</si>
  <si>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</si>
  <si>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</si>
  <si>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</si>
  <si>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</si>
  <si>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</si>
  <si>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</si>
  <si>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</si>
  <si>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</si>
  <si>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</si>
  <si>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</si>
  <si>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</si>
  <si>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</si>
  <si>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</si>
  <si>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</si>
  <si>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</si>
  <si>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</si>
  <si>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</si>
  <si>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</si>
  <si>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</si>
  <si>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</si>
  <si>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</si>
  <si>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</si>
  <si>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</si>
  <si>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</si>
  <si>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</si>
  <si>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</si>
  <si>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</si>
  <si>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</si>
  <si>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</si>
  <si>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</si>
  <si>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</si>
  <si>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</si>
  <si>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</si>
  <si>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</si>
  <si>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</si>
  <si>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</si>
  <si>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</si>
  <si>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</si>
  <si>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</si>
  <si>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</si>
  <si>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</si>
  <si>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</si>
  <si>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</si>
  <si>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</si>
  <si>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</si>
  <si>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</si>
  <si>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</si>
  <si>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</si>
  <si>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</si>
  <si>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</si>
  <si>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</si>
  <si>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</si>
  <si>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</si>
  <si>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</si>
  <si>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</si>
  <si>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</si>
  <si>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</si>
  <si>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</si>
  <si>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</si>
  <si>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</si>
  <si>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</si>
  <si>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</si>
  <si>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</si>
  <si>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</si>
  <si>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</si>
  <si>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</si>
  <si>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</si>
  <si>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</si>
  <si>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</si>
  <si>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</si>
  <si>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</si>
  <si>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</si>
  <si>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</si>
  <si>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</si>
  <si>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</si>
  <si>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</si>
  <si>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</si>
  <si>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</si>
  <si>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</si>
  <si>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</si>
  <si>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</si>
  <si>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</si>
  <si>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</si>
  <si>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</si>
  <si>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</si>
  <si>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</si>
  <si>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</si>
  <si>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</si>
  <si>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</si>
  <si>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</si>
  <si>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</si>
  <si>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</si>
  <si>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</si>
  <si>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</si>
  <si>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</si>
  <si>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</si>
  <si>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</si>
  <si>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</si>
  <si>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</si>
  <si>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</si>
  <si>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</si>
  <si>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</si>
  <si>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</si>
  <si>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</si>
  <si>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</si>
  <si>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</si>
  <si>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</si>
  <si>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</si>
  <si>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</si>
  <si>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</si>
  <si>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</si>
  <si>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</si>
  <si>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</si>
  <si>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</si>
  <si>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</si>
  <si>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</si>
  <si>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</si>
  <si>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</si>
  <si>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</si>
  <si>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</si>
  <si>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</si>
  <si>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</si>
  <si>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</si>
  <si>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</si>
  <si>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</si>
  <si>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</si>
  <si>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</si>
  <si>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</si>
  <si>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</si>
  <si>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</si>
  <si>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</si>
  <si>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</si>
  <si>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</si>
  <si>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</si>
  <si>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</si>
  <si>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</si>
  <si>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</si>
  <si>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</si>
  <si>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</si>
  <si>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</si>
  <si>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</si>
  <si>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</si>
  <si>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</si>
  <si>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</si>
  <si>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</si>
  <si>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</si>
  <si>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</si>
  <si>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</si>
  <si>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</si>
  <si>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</si>
  <si>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</si>
  <si>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</si>
  <si>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</si>
  <si>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</si>
  <si>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</si>
  <si>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</si>
  <si>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</si>
  <si>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</si>
  <si>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</si>
  <si>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</si>
  <si>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</si>
  <si>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</si>
  <si>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</si>
  <si>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</si>
  <si>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</si>
  <si>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</si>
  <si>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</si>
  <si>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</si>
  <si>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</si>
  <si>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</si>
  <si>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</si>
  <si>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</si>
  <si>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</si>
  <si>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</si>
  <si>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</si>
  <si>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</si>
  <si>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</si>
  <si>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</si>
  <si>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</si>
  <si>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</si>
  <si>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</si>
  <si>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</si>
  <si>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</si>
  <si>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</si>
  <si>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</si>
  <si>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</si>
  <si>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</si>
  <si>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</si>
  <si>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</si>
  <si>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</si>
  <si>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</si>
  <si>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</si>
  <si>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</si>
  <si>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</si>
  <si>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</si>
  <si>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</si>
  <si>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</si>
  <si>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</si>
  <si>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</si>
  <si>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</si>
  <si>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</si>
  <si>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</si>
  <si>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</si>
  <si>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</si>
  <si>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</si>
  <si>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</si>
  <si>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</si>
  <si>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</si>
  <si>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</si>
  <si>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</si>
  <si>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</si>
  <si>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</si>
  <si>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</si>
  <si>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</si>
  <si>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</si>
  <si>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</si>
  <si>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</si>
  <si>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</si>
  <si>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</si>
  <si>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</si>
  <si>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</si>
  <si>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</si>
  <si>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</si>
  <si>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</si>
  <si>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</si>
  <si>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</si>
  <si>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</si>
  <si>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</si>
  <si>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</si>
  <si>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</si>
  <si>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</si>
  <si>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</si>
  <si>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</si>
  <si>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</si>
  <si>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</si>
  <si>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</si>
  <si>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</si>
  <si>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</si>
  <si>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</si>
  <si>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</si>
  <si>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</si>
  <si>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</si>
  <si>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</si>
  <si>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</si>
  <si>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</si>
  <si>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</si>
  <si>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</si>
  <si>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</si>
  <si>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</si>
  <si>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</si>
  <si>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</si>
  <si>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</si>
  <si>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</si>
  <si>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</si>
  <si>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</si>
  <si>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</si>
  <si>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</si>
  <si>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</si>
  <si>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</si>
  <si>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</si>
  <si>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</si>
  <si>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</si>
  <si>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</si>
  <si>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</si>
  <si>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</si>
  <si>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</si>
  <si>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</si>
  <si>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</si>
  <si>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</si>
  <si>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</si>
  <si>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</si>
  <si>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</si>
  <si>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</si>
  <si>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</si>
  <si>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</si>
  <si>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</si>
  <si>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</si>
  <si>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</si>
  <si>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</si>
  <si>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</si>
  <si>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</si>
  <si>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</si>
  <si>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</si>
  <si>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</si>
  <si>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</si>
  <si>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</si>
  <si>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</si>
  <si>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</si>
  <si>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</si>
  <si>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</si>
  <si>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</si>
  <si>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</si>
  <si>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</si>
  <si>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</si>
  <si>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</si>
  <si>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</si>
  <si>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</si>
  <si>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</si>
  <si>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</si>
  <si>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</si>
  <si>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</si>
  <si>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</si>
  <si>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</si>
  <si>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</si>
  <si>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</si>
  <si>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</si>
  <si>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</si>
  <si>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</si>
  <si>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</si>
  <si>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</si>
  <si>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</si>
  <si>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</si>
  <si>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</si>
  <si>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</si>
  <si>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</si>
  <si>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</si>
  <si>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</si>
  <si>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</si>
  <si>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</si>
  <si>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</si>
  <si>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</si>
  <si>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</si>
  <si>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</si>
  <si>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</si>
  <si>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</si>
  <si>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</si>
  <si>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</si>
  <si>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</si>
  <si>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</si>
  <si>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</si>
  <si>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</si>
  <si>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</si>
  <si>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</si>
  <si>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</si>
  <si>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</si>
  <si>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</si>
  <si>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</si>
  <si>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</si>
  <si>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</si>
  <si>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</si>
  <si>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</si>
  <si>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</si>
  <si>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</si>
  <si>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</si>
  <si>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</si>
  <si>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</si>
  <si>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</si>
  <si>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</si>
  <si>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</si>
  <si>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</si>
  <si>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</si>
  <si>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</si>
  <si>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</si>
  <si>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</si>
  <si>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</si>
  <si>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</si>
  <si>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</si>
  <si>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</si>
  <si>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</si>
  <si>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</si>
  <si>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</si>
  <si>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</si>
  <si>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</si>
  <si>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</si>
  <si>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</si>
  <si>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</si>
  <si>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</si>
  <si>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</si>
  <si>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</si>
  <si>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</si>
  <si>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</si>
  <si>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</si>
  <si>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</si>
  <si>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</si>
  <si>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</si>
  <si>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</si>
  <si>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</si>
  <si>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</si>
  <si>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</si>
  <si>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</si>
  <si>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</si>
  <si>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</si>
  <si>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</si>
  <si>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</si>
  <si>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</si>
  <si>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</si>
  <si>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</si>
  <si>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</si>
  <si>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</si>
  <si>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</si>
  <si>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</si>
  <si>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</si>
  <si>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</si>
  <si>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</si>
  <si>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</si>
  <si>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</si>
  <si>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</si>
  <si>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</si>
  <si>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</si>
  <si>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</si>
  <si>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</si>
  <si>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</si>
  <si>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</si>
  <si>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</si>
  <si>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</si>
  <si>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</si>
  <si>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</si>
  <si>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</si>
  <si>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</si>
  <si>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</si>
  <si>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</si>
  <si>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</si>
  <si>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</si>
  <si>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</si>
  <si>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</si>
  <si>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</si>
  <si>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</si>
  <si>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</si>
  <si>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</si>
  <si>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</si>
  <si>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</si>
  <si>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</si>
  <si>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</si>
  <si>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</si>
  <si>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</si>
  <si>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</si>
  <si>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</si>
  <si>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</si>
  <si>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</si>
  <si>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</si>
  <si>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</si>
  <si>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</si>
  <si>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</si>
  <si>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</si>
  <si>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</si>
  <si>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</si>
  <si>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</si>
  <si>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</si>
  <si>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</si>
  <si>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</si>
  <si>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</si>
  <si>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</si>
  <si>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</si>
  <si>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</si>
  <si>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</si>
  <si>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</si>
  <si>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</si>
  <si>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</si>
  <si>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</si>
  <si>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</si>
  <si>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</si>
  <si>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</si>
  <si>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</si>
  <si>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</si>
  <si>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</si>
  <si>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</si>
  <si>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</si>
  <si>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</si>
  <si>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</si>
  <si>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</si>
  <si>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</si>
  <si>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</si>
  <si>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</si>
  <si>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</si>
  <si>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</si>
  <si>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</si>
  <si>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</si>
  <si>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</si>
  <si>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</si>
  <si>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</si>
  <si>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</si>
  <si>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</si>
  <si>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</si>
  <si>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</si>
  <si>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</si>
  <si>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</si>
  <si>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</si>
  <si>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</si>
  <si>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</si>
  <si>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</si>
  <si>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</si>
  <si>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</si>
  <si>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</si>
  <si>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</si>
  <si>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</si>
  <si>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</si>
  <si>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</si>
  <si>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</si>
  <si>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</si>
  <si>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</si>
  <si>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</si>
  <si>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</si>
  <si>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</si>
  <si>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</si>
  <si>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</si>
  <si>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</si>
  <si>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</si>
  <si>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</si>
  <si>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</si>
  <si>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</si>
  <si>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</si>
  <si>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</si>
  <si>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</si>
  <si>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</si>
  <si>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</si>
  <si>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</si>
  <si>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</si>
  <si>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</si>
  <si>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</si>
  <si>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</si>
  <si>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</si>
  <si>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</si>
  <si>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</si>
  <si>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</si>
  <si>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</si>
  <si>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</si>
  <si>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</si>
  <si>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</si>
  <si>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</si>
  <si>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</si>
  <si>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</si>
  <si>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</si>
  <si>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</si>
  <si>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</si>
  <si>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</si>
  <si>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</si>
  <si>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</si>
  <si>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</si>
  <si>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</si>
  <si>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</si>
  <si>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</si>
  <si>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</si>
  <si>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</si>
  <si>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</si>
  <si>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</si>
  <si>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</si>
  <si>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</si>
  <si>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</si>
  <si>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</si>
  <si>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</si>
  <si>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</si>
  <si>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</si>
  <si>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</si>
  <si>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</si>
  <si>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</si>
  <si>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</si>
  <si>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</si>
  <si>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</si>
  <si>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</si>
  <si>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</si>
  <si>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</si>
  <si>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</si>
  <si>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</si>
  <si>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</si>
  <si>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</si>
  <si>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</si>
  <si>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</si>
  <si>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</si>
  <si>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</si>
  <si>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</si>
  <si>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</si>
  <si>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</si>
  <si>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</si>
  <si>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</si>
  <si>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</si>
  <si>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</si>
  <si>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</si>
  <si>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</si>
  <si>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</si>
  <si>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</si>
  <si>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</si>
  <si>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</si>
  <si>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</si>
  <si>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</si>
  <si>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</si>
  <si>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</si>
  <si>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</si>
  <si>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</si>
  <si>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</si>
  <si>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</si>
  <si>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</si>
  <si>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</si>
  <si>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</si>
  <si>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</si>
  <si>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</si>
  <si>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</si>
  <si>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</si>
  <si>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</si>
  <si>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</si>
  <si>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</si>
  <si>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</si>
  <si>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</si>
  <si>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</si>
  <si>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</si>
  <si>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</si>
  <si>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</si>
  <si>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</si>
  <si>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</si>
  <si>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</si>
  <si>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</si>
  <si>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</si>
  <si>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</si>
  <si>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</si>
  <si>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</si>
  <si>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</si>
  <si>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</si>
  <si>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</si>
  <si>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</si>
  <si>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</si>
  <si>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</si>
  <si>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</si>
  <si>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</si>
  <si>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</si>
  <si>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</si>
  <si>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</si>
  <si>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</si>
  <si>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</si>
  <si>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</si>
  <si>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</si>
  <si>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</si>
  <si>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</si>
  <si>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</si>
  <si>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</si>
  <si>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</si>
  <si>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</si>
  <si>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</si>
  <si>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</si>
  <si>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</si>
  <si>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</si>
  <si>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</si>
  <si>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</si>
  <si>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</si>
  <si>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</si>
  <si>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</si>
  <si>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</si>
  <si>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</si>
  <si>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</si>
  <si>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</si>
  <si>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</si>
  <si>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</si>
  <si>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</si>
  <si>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</si>
  <si>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</si>
  <si>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</si>
  <si>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</si>
  <si>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</si>
  <si>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</si>
  <si>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</si>
  <si>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</si>
  <si>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</si>
  <si>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</si>
  <si>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</si>
  <si>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</si>
  <si>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</si>
  <si>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</si>
  <si>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</si>
  <si>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</si>
  <si>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</si>
  <si>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</si>
  <si>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</si>
  <si>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</si>
  <si>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</si>
  <si>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</si>
  <si>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</si>
  <si>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</si>
  <si>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</si>
  <si>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</si>
  <si>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</si>
  <si>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</si>
  <si>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</si>
  <si>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</si>
  <si>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</si>
  <si>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</si>
  <si>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</si>
  <si>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</si>
  <si>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</si>
  <si>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</si>
  <si>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</si>
  <si>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</si>
  <si>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</si>
  <si>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</si>
  <si>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</si>
  <si>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</si>
  <si>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</si>
  <si>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</si>
  <si>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</si>
  <si>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</si>
  <si>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</si>
  <si>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</si>
  <si>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</si>
  <si>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</si>
  <si>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</si>
  <si>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</si>
  <si>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</si>
  <si>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</si>
  <si>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</si>
  <si>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</si>
  <si>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</si>
  <si>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</si>
  <si>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</si>
  <si>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</si>
  <si>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</si>
  <si>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</si>
  <si>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</si>
  <si>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</si>
  <si>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</si>
  <si>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</si>
  <si>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</si>
  <si>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</si>
  <si>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</si>
  <si>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</si>
  <si>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</si>
  <si>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</si>
  <si>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</si>
  <si>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</si>
  <si>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</si>
  <si>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</si>
  <si>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</si>
  <si>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</si>
  <si>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</si>
  <si>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</si>
  <si>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</si>
  <si>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</si>
  <si>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</si>
  <si>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</si>
  <si>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</si>
  <si>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</si>
  <si>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</si>
  <si>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</si>
  <si>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</si>
  <si>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</si>
  <si>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</si>
  <si>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</si>
  <si>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</si>
  <si>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</si>
  <si>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</si>
  <si>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</si>
  <si>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</si>
  <si>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</si>
  <si>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</si>
  <si>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</si>
  <si>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</si>
  <si>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</si>
  <si>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</si>
  <si>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</si>
  <si>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</si>
  <si>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</si>
  <si>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</si>
  <si>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</si>
  <si>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</si>
  <si>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</si>
  <si>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</si>
  <si>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</si>
  <si>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</si>
  <si>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</si>
  <si>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</si>
  <si>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</si>
  <si>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</si>
  <si>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</si>
  <si>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</si>
  <si>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</si>
  <si>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</si>
  <si>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</si>
  <si>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</si>
  <si>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</si>
  <si>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</si>
  <si>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</si>
  <si>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</si>
  <si>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</si>
  <si>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</si>
  <si>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</si>
  <si>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</si>
  <si>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</si>
  <si>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</si>
  <si>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</si>
  <si>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</si>
  <si>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</si>
  <si>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</si>
  <si>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</si>
  <si>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</si>
  <si>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</si>
  <si>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</si>
  <si>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</si>
  <si>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</si>
  <si>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</si>
  <si>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</si>
  <si>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</si>
  <si>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</si>
  <si>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</si>
  <si>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</si>
  <si>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</si>
  <si>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</si>
  <si>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</si>
  <si>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</si>
  <si>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</si>
  <si>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</si>
  <si>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</si>
  <si>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</si>
  <si>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</si>
  <si>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</si>
  <si>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</si>
  <si>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</si>
  <si>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</si>
  <si>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</si>
  <si>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</si>
  <si>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</si>
  <si>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</si>
  <si>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</si>
  <si>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</si>
  <si>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</si>
  <si>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</si>
  <si>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</si>
  <si>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</si>
  <si>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</si>
  <si>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</si>
  <si>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</si>
  <si>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</si>
  <si>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</si>
  <si>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</si>
  <si>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</si>
  <si>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</si>
  <si>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</si>
  <si>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</si>
  <si>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</si>
  <si>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</si>
  <si>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</si>
  <si>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</si>
  <si>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</si>
  <si>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</si>
  <si>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</si>
  <si>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</si>
  <si>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</si>
  <si>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</si>
  <si>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</si>
  <si>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</si>
  <si>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</si>
  <si>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</si>
  <si>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</si>
  <si>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</si>
  <si>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</si>
  <si>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</si>
  <si>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</si>
  <si>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</si>
  <si>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</si>
  <si>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</si>
  <si>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</si>
  <si>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</si>
  <si>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</si>
  <si>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</si>
  <si>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</si>
  <si>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</si>
  <si>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</si>
  <si>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</si>
  <si>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</si>
  <si>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</si>
  <si>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</si>
  <si>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</si>
  <si>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</si>
  <si>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</si>
  <si>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</si>
  <si>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</si>
  <si>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</si>
  <si>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</si>
  <si>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</si>
  <si>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</si>
  <si>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</si>
  <si>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</si>
  <si>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</si>
  <si>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</si>
  <si>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</si>
  <si>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</si>
  <si>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</si>
  <si>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</si>
  <si>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</si>
  <si>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</si>
  <si>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</si>
  <si>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</si>
  <si>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</si>
  <si>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</si>
  <si>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</si>
  <si>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</si>
  <si>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</si>
  <si>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</si>
  <si>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</si>
  <si>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</si>
  <si>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</si>
  <si>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</si>
  <si>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</si>
  <si>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</si>
  <si>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</si>
  <si>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</si>
  <si>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</si>
  <si>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</si>
  <si>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</si>
  <si>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</si>
  <si>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</si>
  <si>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</si>
  <si>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</si>
  <si>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</si>
  <si>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</si>
  <si>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</si>
  <si>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</si>
  <si>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</si>
  <si>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</si>
  <si>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</si>
  <si>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</si>
  <si>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</si>
  <si>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</si>
  <si>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</si>
  <si>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</si>
  <si>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</si>
  <si>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</si>
  <si>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</si>
  <si>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</si>
  <si>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</si>
  <si>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</si>
  <si>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</si>
  <si>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</si>
  <si>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</si>
  <si>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</si>
  <si>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</si>
  <si>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</si>
  <si>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</si>
  <si>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</si>
  <si>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</si>
  <si>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</si>
  <si>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</si>
  <si>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</si>
  <si>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</si>
  <si>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</si>
  <si>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</si>
  <si>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</si>
  <si>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</si>
  <si>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</si>
  <si>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</si>
  <si>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</si>
  <si>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</si>
  <si>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</si>
  <si>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</si>
  <si>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</si>
  <si>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</si>
  <si>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</si>
  <si>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</si>
  <si>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</si>
  <si>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</si>
  <si>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</si>
  <si>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</si>
  <si>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</si>
  <si>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</si>
  <si>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</si>
  <si>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</si>
  <si>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</si>
  <si>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</si>
  <si>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</si>
  <si>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</si>
  <si>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</si>
  <si>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</si>
  <si>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</si>
  <si>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</si>
  <si>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</si>
  <si>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</si>
  <si>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</si>
  <si>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</si>
  <si>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</si>
  <si>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</si>
  <si>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</si>
  <si>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</si>
  <si>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</si>
  <si>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</si>
  <si>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</si>
  <si>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</si>
  <si>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</si>
  <si>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</si>
  <si>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</si>
  <si>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</si>
  <si>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</si>
  <si>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</si>
  <si>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</si>
  <si>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</si>
  <si>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</si>
  <si>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</si>
  <si>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</si>
  <si>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</si>
  <si>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</si>
  <si>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</si>
  <si>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</si>
  <si>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</si>
  <si>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</si>
  <si>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</si>
  <si>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</si>
  <si>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</si>
  <si>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</si>
  <si>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</si>
  <si>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</si>
  <si>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</si>
  <si>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</si>
  <si>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</si>
  <si>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</si>
  <si>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</si>
  <si>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</si>
  <si>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</si>
  <si>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</si>
  <si>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</si>
  <si>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</si>
  <si>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</si>
  <si>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</si>
  <si>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</si>
  <si>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</si>
  <si>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</si>
  <si>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</si>
  <si>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</si>
  <si>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</si>
  <si>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</si>
  <si>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</si>
  <si>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</si>
  <si>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</si>
  <si>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</si>
  <si>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</si>
  <si>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</si>
  <si>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</si>
  <si>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</si>
  <si>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</si>
  <si>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</si>
  <si>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</si>
  <si>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</si>
  <si>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</si>
  <si>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</si>
  <si>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</si>
  <si>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</si>
  <si>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</si>
  <si>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</si>
  <si>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</si>
  <si>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</si>
  <si>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</si>
  <si>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</si>
  <si>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</si>
  <si>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</si>
  <si>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</si>
  <si>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</si>
  <si>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</si>
  <si>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</si>
  <si>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</si>
  <si>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</si>
  <si>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</si>
  <si>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</si>
  <si>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</si>
  <si>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</si>
  <si>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</si>
  <si>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</si>
  <si>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</si>
  <si>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</si>
  <si>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</si>
  <si>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</si>
  <si>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</si>
  <si>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</si>
  <si>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</si>
  <si>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</si>
  <si>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</si>
  <si>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</si>
  <si>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</si>
  <si>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</si>
  <si>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</si>
  <si>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</si>
  <si>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</si>
  <si>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</si>
  <si>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</si>
  <si>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</si>
  <si>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</si>
  <si>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</si>
  <si>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</si>
  <si>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</si>
  <si>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</si>
  <si>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</si>
  <si>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</si>
  <si>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</si>
  <si>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</si>
  <si>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</si>
  <si>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</si>
  <si>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</si>
  <si>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</si>
  <si>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</si>
  <si>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</si>
  <si>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</si>
  <si>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</si>
  <si>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</si>
  <si>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</si>
  <si>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</si>
  <si>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</si>
  <si>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</si>
  <si>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</si>
  <si>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</si>
  <si>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</si>
  <si>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</si>
  <si>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</si>
  <si>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</si>
  <si>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</si>
  <si>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</si>
  <si>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</si>
  <si>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</si>
  <si>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</si>
  <si>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</si>
  <si>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</si>
  <si>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</si>
  <si>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</si>
  <si>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</si>
  <si>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</si>
  <si>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</si>
  <si>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</si>
  <si>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</si>
  <si>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</si>
  <si>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</si>
  <si>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</si>
  <si>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</si>
  <si>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</si>
  <si>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</si>
  <si>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</si>
  <si>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</si>
  <si>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</si>
  <si>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</si>
  <si>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</si>
  <si>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</si>
  <si>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</si>
  <si>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</si>
  <si>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</si>
  <si>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</si>
  <si>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</si>
  <si>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</si>
  <si>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</si>
  <si>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</si>
  <si>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</si>
  <si>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</si>
  <si>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</si>
  <si>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</si>
  <si>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</si>
  <si>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</si>
  <si>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</si>
  <si>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</si>
  <si>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</si>
  <si>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</si>
  <si>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</si>
  <si>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</si>
  <si>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</si>
  <si>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</si>
  <si>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</si>
  <si>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</si>
  <si>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</si>
  <si>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</si>
  <si>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</si>
  <si>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</si>
  <si>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</si>
  <si>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</si>
  <si>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</si>
  <si>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</si>
  <si>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</si>
  <si>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</si>
  <si>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</si>
  <si>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</si>
  <si>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</si>
  <si>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</si>
  <si>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</si>
  <si>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</si>
  <si>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</si>
  <si>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</si>
  <si>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</si>
  <si>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</si>
  <si>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</si>
  <si>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</si>
  <si>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</si>
  <si>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</si>
  <si>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</si>
  <si>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</si>
  <si>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</si>
  <si>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</si>
  <si>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</si>
  <si>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</si>
  <si>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</si>
  <si>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</si>
  <si>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</si>
  <si>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</si>
  <si>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</si>
  <si>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</si>
  <si>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</si>
  <si>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</si>
  <si>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</si>
  <si>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</si>
  <si>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</si>
  <si>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</si>
  <si>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</si>
  <si>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</si>
  <si>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</si>
  <si>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</si>
  <si>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</si>
  <si>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</si>
  <si>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</si>
  <si>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</si>
  <si>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</si>
  <si>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</si>
  <si>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</si>
  <si>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</si>
  <si>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</si>
  <si>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</si>
  <si>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</si>
  <si>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</si>
  <si>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</si>
  <si>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</si>
  <si>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</si>
  <si>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</si>
  <si>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</si>
  <si>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</si>
  <si>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</si>
  <si>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</si>
  <si>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</si>
  <si>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</si>
  <si>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</si>
  <si>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</si>
  <si>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</si>
  <si>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</si>
  <si>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</si>
  <si>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</si>
  <si>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</si>
  <si>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</si>
  <si>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</si>
  <si>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</si>
  <si>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</si>
  <si>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</si>
  <si>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</si>
  <si>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</si>
  <si>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</si>
  <si>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</si>
  <si>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</si>
  <si>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</si>
  <si>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</si>
  <si>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</si>
  <si>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</si>
  <si>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</si>
  <si>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</si>
  <si>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</si>
  <si>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</si>
  <si>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</si>
  <si>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</si>
  <si>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</si>
  <si>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</si>
  <si>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</si>
  <si>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</si>
  <si>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</si>
  <si>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</si>
  <si>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</si>
  <si>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</si>
  <si>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</si>
  <si>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</si>
  <si>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</si>
  <si>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</si>
  <si>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</si>
  <si>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</si>
  <si>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</si>
  <si>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</si>
  <si>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</si>
  <si>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</si>
  <si>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</si>
  <si>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</si>
  <si>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</si>
  <si>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</si>
  <si>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</si>
  <si>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</si>
  <si>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</si>
  <si>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</si>
  <si>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</si>
  <si>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</si>
  <si>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</si>
  <si>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</si>
  <si>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</si>
  <si>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</si>
  <si>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</si>
  <si>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</si>
  <si>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</si>
  <si>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</si>
  <si>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</si>
  <si>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</si>
  <si>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</si>
  <si>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</si>
  <si>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</si>
  <si>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</si>
  <si>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</si>
  <si>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</si>
  <si>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</si>
  <si>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</si>
  <si>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</si>
  <si>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</si>
  <si>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</si>
  <si>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</si>
  <si>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</si>
  <si>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</si>
  <si>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</si>
  <si>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</si>
  <si>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</si>
  <si>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</si>
  <si>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</si>
  <si>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</si>
  <si>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</si>
  <si>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</si>
  <si>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</si>
  <si>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</si>
  <si>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</si>
  <si>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</si>
  <si>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</si>
  <si>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</si>
  <si>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</si>
  <si>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</si>
  <si>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</si>
  <si>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</si>
  <si>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</si>
  <si>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</si>
  <si>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</si>
  <si>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</si>
  <si>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</si>
  <si>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</si>
  <si>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</si>
  <si>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</si>
  <si>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</si>
  <si>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</si>
  <si>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</si>
  <si>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</si>
  <si>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</si>
  <si>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</si>
  <si>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</si>
  <si>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</si>
  <si>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</si>
  <si>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</si>
  <si>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</si>
  <si>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</si>
  <si>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</si>
  <si>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</si>
  <si>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</si>
  <si>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</si>
  <si>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</si>
  <si>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</si>
  <si>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</si>
  <si>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</si>
  <si>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</si>
  <si>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</si>
  <si>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</si>
  <si>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</si>
  <si>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</si>
  <si>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</si>
  <si>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</si>
  <si>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</si>
  <si>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</si>
  <si>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</si>
  <si>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</si>
  <si>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</si>
  <si>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</si>
  <si>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</si>
  <si>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</si>
  <si>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</si>
  <si>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</si>
  <si>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</si>
  <si>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</si>
  <si>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</si>
  <si>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</si>
  <si>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</si>
  <si>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</si>
  <si>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</si>
  <si>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</si>
  <si>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</si>
  <si>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</si>
  <si>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</si>
  <si>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</si>
  <si>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</si>
  <si>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</si>
  <si>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</si>
  <si>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</si>
  <si>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</si>
  <si>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</si>
  <si>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</si>
  <si>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</si>
  <si>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</si>
  <si>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</si>
  <si>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</si>
  <si>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</si>
  <si>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</si>
  <si>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</si>
  <si>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</si>
  <si>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</si>
  <si>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</si>
  <si>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</si>
  <si>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</si>
  <si>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</si>
  <si>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</si>
  <si>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</si>
  <si>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</si>
  <si>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</si>
  <si>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</si>
  <si>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</si>
  <si>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</si>
  <si>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</si>
  <si>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</si>
  <si>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</si>
  <si>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</si>
  <si>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</si>
  <si>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</si>
  <si>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</si>
  <si>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</si>
  <si>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</si>
  <si>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</si>
  <si>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</si>
  <si>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</si>
  <si>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</si>
  <si>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</si>
  <si>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</si>
  <si>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</si>
  <si>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</si>
  <si>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</si>
  <si>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</si>
  <si>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</si>
  <si>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</si>
  <si>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</si>
  <si>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</si>
  <si>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</si>
  <si>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</si>
  <si>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</si>
  <si>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</si>
  <si>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</si>
  <si>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</si>
  <si>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</si>
  <si>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</si>
  <si>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</si>
  <si>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</si>
  <si>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</si>
  <si>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</si>
  <si>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</si>
  <si>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</si>
  <si>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</si>
  <si>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</si>
  <si>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</si>
  <si>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</si>
  <si>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</si>
  <si>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</si>
  <si>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</si>
  <si>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</si>
  <si>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</si>
  <si>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</si>
  <si>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</si>
  <si>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</si>
  <si>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</si>
  <si>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</si>
  <si>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</si>
  <si>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</si>
  <si>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</si>
  <si>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</si>
  <si>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</si>
  <si>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</si>
  <si>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</si>
  <si>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</si>
  <si>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</si>
  <si>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</si>
  <si>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</si>
  <si>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</si>
  <si>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</si>
  <si>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</si>
  <si>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</si>
  <si>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</si>
  <si>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</si>
  <si>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</si>
  <si>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</si>
  <si>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</si>
  <si>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</si>
  <si>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</si>
  <si>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</si>
  <si>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</si>
  <si>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</si>
  <si>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</si>
  <si>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</si>
  <si>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</si>
  <si>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</si>
  <si>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</si>
  <si>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</si>
  <si>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</si>
  <si>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</si>
  <si>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</si>
  <si>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</si>
  <si>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</si>
  <si>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</si>
  <si>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</si>
  <si>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</si>
  <si>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</si>
  <si>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</si>
  <si>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</si>
  <si>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</si>
  <si>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</si>
  <si>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</si>
  <si>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</si>
  <si>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</si>
  <si>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</si>
  <si>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</si>
  <si>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</si>
  <si>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</si>
  <si>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</si>
  <si>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</si>
  <si>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</si>
  <si>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</si>
  <si>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</si>
  <si>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</si>
  <si>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</si>
  <si>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</si>
  <si>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</si>
  <si>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</si>
  <si>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</si>
  <si>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</si>
  <si>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</si>
  <si>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</si>
  <si>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</si>
  <si>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</si>
  <si>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</si>
  <si>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</si>
  <si>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</si>
  <si>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</si>
  <si>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</si>
  <si>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</si>
  <si>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</si>
  <si>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</si>
  <si>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</si>
  <si>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</si>
  <si>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</si>
  <si>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</si>
  <si>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</si>
  <si>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</si>
  <si>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</si>
  <si>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</si>
  <si>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</si>
  <si>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</si>
  <si>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</si>
  <si>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</si>
  <si>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</si>
  <si>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</si>
  <si>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</si>
  <si>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</si>
  <si>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</si>
  <si>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</si>
  <si>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</si>
  <si>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</si>
  <si>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</si>
  <si>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</si>
  <si>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</si>
  <si>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</si>
  <si>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</si>
  <si>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</si>
  <si>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</si>
  <si>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</si>
  <si>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</si>
  <si>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</si>
  <si>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</si>
  <si>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</si>
  <si>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</si>
  <si>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</si>
  <si>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</si>
  <si>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</si>
  <si>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</si>
  <si>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</si>
  <si>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</si>
  <si>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</si>
  <si>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</si>
  <si>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</si>
  <si>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</si>
  <si>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</si>
  <si>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</si>
  <si>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</si>
  <si>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</si>
  <si>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</si>
  <si>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</si>
  <si>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</si>
  <si>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</si>
  <si>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</si>
  <si>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</si>
  <si>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</si>
  <si>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</si>
  <si>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</si>
  <si>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</si>
  <si>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</si>
  <si>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</si>
  <si>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</si>
  <si>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</si>
  <si>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</si>
  <si>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</si>
  <si>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</si>
  <si>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</si>
  <si>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</si>
  <si>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</si>
  <si>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</si>
  <si>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</si>
  <si>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</si>
  <si>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</si>
  <si>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</si>
  <si>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</si>
  <si>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</si>
  <si>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</si>
  <si>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</si>
  <si>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</si>
  <si>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</si>
  <si>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</si>
  <si>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</si>
  <si>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</si>
  <si>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</si>
  <si>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</si>
  <si>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</si>
  <si>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</si>
  <si>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</si>
  <si>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</si>
  <si>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</si>
  <si>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</si>
  <si>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</si>
  <si>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</si>
  <si>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</si>
  <si>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</si>
  <si>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</si>
  <si>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</si>
  <si>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</si>
  <si>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</si>
  <si>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</si>
  <si>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</si>
  <si>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</si>
  <si>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</si>
  <si>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</si>
  <si>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</si>
  <si>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</si>
  <si>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</si>
  <si>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</si>
  <si>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</si>
  <si>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</si>
  <si>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</si>
  <si>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</si>
  <si>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</si>
  <si>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</si>
  <si>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</si>
  <si>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</si>
  <si>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</si>
  <si>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</si>
  <si>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</si>
  <si>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</si>
  <si>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</si>
  <si>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</si>
  <si>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</si>
  <si>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</si>
  <si>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</si>
  <si>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</si>
  <si>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</si>
  <si>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</si>
  <si>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</si>
  <si>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</si>
  <si>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</si>
  <si>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</si>
  <si>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</si>
  <si>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</si>
  <si>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</si>
  <si>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</si>
  <si>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</si>
  <si>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</si>
  <si>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</si>
  <si>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</si>
  <si>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</si>
  <si>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</si>
  <si>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</si>
  <si>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</si>
  <si>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</si>
  <si>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</si>
  <si>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</si>
  <si>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</si>
  <si>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</si>
  <si>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</si>
  <si>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</si>
  <si>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</si>
  <si>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</si>
  <si>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</si>
  <si>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</si>
  <si>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</si>
  <si>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</si>
  <si>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</si>
  <si>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</si>
  <si>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</si>
  <si>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</si>
  <si>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</si>
  <si>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</si>
  <si>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</si>
  <si>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</si>
  <si>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</si>
  <si>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</si>
  <si>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</si>
  <si>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</si>
  <si>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</si>
  <si>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</si>
  <si>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</si>
  <si>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</si>
  <si>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</si>
  <si>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</si>
  <si>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</si>
  <si>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</si>
  <si>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</si>
  <si>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</si>
  <si>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</si>
  <si>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</si>
  <si>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</si>
  <si>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</si>
  <si>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</si>
  <si>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</si>
  <si>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</si>
  <si>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</si>
  <si>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</si>
  <si>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</si>
  <si>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</si>
  <si>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</si>
  <si>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</si>
  <si>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</si>
  <si>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</si>
  <si>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</si>
  <si>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</si>
  <si>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</si>
  <si>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</si>
  <si>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</si>
  <si>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</si>
  <si>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</si>
  <si>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</si>
  <si>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</si>
  <si>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</si>
  <si>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</si>
  <si>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</si>
  <si>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</si>
  <si>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</si>
  <si>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</si>
  <si>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</si>
  <si>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</si>
  <si>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</si>
  <si>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</si>
  <si>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</si>
  <si>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</si>
  <si>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</si>
  <si>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</si>
  <si>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</si>
  <si>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</si>
  <si>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</si>
  <si>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</si>
  <si>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</si>
  <si>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</si>
  <si>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</si>
  <si>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</si>
  <si>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</si>
  <si>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</si>
  <si>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</si>
  <si>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</si>
  <si>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</si>
  <si>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</si>
  <si>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</si>
  <si>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</si>
  <si>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</si>
  <si>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</si>
  <si>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</si>
  <si>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</si>
  <si>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</si>
  <si>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</si>
  <si>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</si>
  <si>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</si>
  <si>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</si>
  <si>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</si>
  <si>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</si>
  <si>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</si>
  <si>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</si>
  <si>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</si>
  <si>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</si>
  <si>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</si>
  <si>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</si>
  <si>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</si>
  <si>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</si>
  <si>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</si>
  <si>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</si>
  <si>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</si>
  <si>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</si>
  <si>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</si>
  <si>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</si>
  <si>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</si>
  <si>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</si>
  <si>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</si>
  <si>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</si>
  <si>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</si>
  <si>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</si>
  <si>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</si>
  <si>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</si>
  <si>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</si>
  <si>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</si>
  <si>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</si>
  <si>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</si>
  <si>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</si>
  <si>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</si>
  <si>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</si>
  <si>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</si>
  <si>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</si>
  <si>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</si>
  <si>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</si>
  <si>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</si>
  <si>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</si>
  <si>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</si>
  <si>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</si>
  <si>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</si>
  <si>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</si>
  <si>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</si>
  <si>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</si>
  <si>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</si>
  <si>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</si>
  <si>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</si>
  <si>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</si>
  <si>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</si>
  <si>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</si>
  <si>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</si>
  <si>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</si>
  <si>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</si>
  <si>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</si>
  <si>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</si>
  <si>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</si>
  <si>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</si>
  <si>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</si>
  <si>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</si>
  <si>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</si>
  <si>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</si>
  <si>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</si>
  <si>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</si>
  <si>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</si>
  <si>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</si>
  <si>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</si>
  <si>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</si>
  <si>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</si>
  <si>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</si>
  <si>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</si>
  <si>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</si>
  <si>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</si>
  <si>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</si>
  <si>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</si>
  <si>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</si>
  <si>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</si>
  <si>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</si>
  <si>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</si>
  <si>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</si>
  <si>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</si>
  <si>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</si>
  <si>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</si>
  <si>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</si>
  <si>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</si>
  <si>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</si>
  <si>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</si>
  <si>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</si>
  <si>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</si>
  <si>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</si>
  <si>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</si>
  <si>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</si>
  <si>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</si>
  <si>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</si>
  <si>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</si>
  <si>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</si>
  <si>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</si>
  <si>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</si>
  <si>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</si>
  <si>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</si>
  <si>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</si>
  <si>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</si>
  <si>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</si>
  <si>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</si>
  <si>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</si>
  <si>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</si>
  <si>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</si>
  <si>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</si>
  <si>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</si>
  <si>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</si>
  <si>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</si>
  <si>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</si>
  <si>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</si>
  <si>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</si>
  <si>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</si>
  <si>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</si>
  <si>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</si>
  <si>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</si>
  <si>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</si>
  <si>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</si>
  <si>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</si>
  <si>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</si>
  <si>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</si>
  <si>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</si>
  <si>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</si>
  <si>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</si>
  <si>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</si>
  <si>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</si>
  <si>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</si>
  <si>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</si>
  <si>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</si>
  <si>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</si>
  <si>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</si>
  <si>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</si>
  <si>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</si>
  <si>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</si>
  <si>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</si>
  <si>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</si>
  <si>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</si>
  <si>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</si>
  <si>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</si>
  <si>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</si>
  <si>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</si>
  <si>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</si>
  <si>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</si>
  <si>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</si>
  <si>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</si>
  <si>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</si>
  <si>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</si>
  <si>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</si>
  <si>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</si>
  <si>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</si>
  <si>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</si>
  <si>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</si>
  <si>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</si>
  <si>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</si>
  <si>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</si>
  <si>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</si>
  <si>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</si>
  <si>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</si>
  <si>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</si>
  <si>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</si>
  <si>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</si>
  <si>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</si>
  <si>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</si>
  <si>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</si>
  <si>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</si>
  <si>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</si>
  <si>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</si>
  <si>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</si>
  <si>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</si>
  <si>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</si>
  <si>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</si>
  <si>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</si>
  <si>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</si>
  <si>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</si>
  <si>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</si>
  <si>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</si>
  <si>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</si>
  <si>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</si>
  <si>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</si>
  <si>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</si>
  <si>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</si>
  <si>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</si>
  <si>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</si>
  <si>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</si>
  <si>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</si>
  <si>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</si>
  <si>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</si>
  <si>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</si>
  <si>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</si>
  <si>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</si>
  <si>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</si>
  <si>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</si>
  <si>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</si>
  <si>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</si>
  <si>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</si>
  <si>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</si>
  <si>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</si>
  <si>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</si>
  <si>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</si>
  <si>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</si>
  <si>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</si>
  <si>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</si>
  <si>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</si>
  <si>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</si>
  <si>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</si>
  <si>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</si>
  <si>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</si>
  <si>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</si>
  <si>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</si>
  <si>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</si>
  <si>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</si>
  <si>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</si>
  <si>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</si>
  <si>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</si>
  <si>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</si>
  <si>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</si>
  <si>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</si>
  <si>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</si>
  <si>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</si>
  <si>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</si>
  <si>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</si>
  <si>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</si>
  <si>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</si>
  <si>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</si>
  <si>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</si>
  <si>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</si>
  <si>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</si>
  <si>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</si>
  <si>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</si>
  <si>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</si>
  <si>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</si>
  <si>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</si>
  <si>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</si>
  <si>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</si>
  <si>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</si>
  <si>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</si>
  <si>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</si>
  <si>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</si>
  <si>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</si>
  <si>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</si>
  <si>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</si>
  <si>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</si>
  <si>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</si>
  <si>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</si>
  <si>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</si>
  <si>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</si>
  <si>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</si>
  <si>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</si>
  <si>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</si>
  <si>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</si>
  <si>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</si>
  <si>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</si>
  <si>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</si>
  <si>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</si>
  <si>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</si>
  <si>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</si>
  <si>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</si>
  <si>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</si>
  <si>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</si>
  <si>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</si>
  <si>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</si>
  <si>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</si>
  <si>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</si>
  <si>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</si>
  <si>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</si>
  <si>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</si>
  <si>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</si>
  <si>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</si>
  <si>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</si>
  <si>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</si>
  <si>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</si>
  <si>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</si>
  <si>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</si>
  <si>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</si>
  <si>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</si>
  <si>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</si>
  <si>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</si>
  <si>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</si>
  <si>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</si>
  <si>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</si>
  <si>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</si>
  <si>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</si>
  <si>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</si>
  <si>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</si>
  <si>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</si>
  <si>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</si>
  <si>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</si>
  <si>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</si>
  <si>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</si>
  <si>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</si>
  <si>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</si>
  <si>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</si>
  <si>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</si>
  <si>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</si>
  <si>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</si>
  <si>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</si>
  <si>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</si>
  <si>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</si>
  <si>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</si>
  <si>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</si>
  <si>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</si>
  <si>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</si>
  <si>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</si>
  <si>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</si>
  <si>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</si>
  <si>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</si>
  <si>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</si>
  <si>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</si>
  <si>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</si>
  <si>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</si>
  <si>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</si>
  <si>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</si>
  <si>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</si>
  <si>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</si>
  <si>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</si>
  <si>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</si>
  <si>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</si>
  <si>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</si>
  <si>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</si>
  <si>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</si>
  <si>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</si>
  <si>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</si>
  <si>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</si>
  <si>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</si>
  <si>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</si>
  <si>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</si>
  <si>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</si>
  <si>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</si>
  <si>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</si>
  <si>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</si>
  <si>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</si>
  <si>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</si>
  <si>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</si>
  <si>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</si>
  <si>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</si>
  <si>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</si>
  <si>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</si>
  <si>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</si>
  <si>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</si>
  <si>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</si>
  <si>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</si>
  <si>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</si>
  <si>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</si>
  <si>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</si>
  <si>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</si>
  <si>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</si>
  <si>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</si>
  <si>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</si>
  <si>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</si>
  <si>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</si>
  <si>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</si>
  <si>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</si>
  <si>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</si>
  <si>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</si>
  <si>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</si>
  <si>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</si>
  <si>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</si>
  <si>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</si>
  <si>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</si>
  <si>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</si>
  <si>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</si>
  <si>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</si>
  <si>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</si>
  <si>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</si>
  <si>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</si>
  <si>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</si>
  <si>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</si>
  <si>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</si>
  <si>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</si>
  <si>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</si>
  <si>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</si>
  <si>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</si>
  <si>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</si>
  <si>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</si>
  <si>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</si>
  <si>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</si>
  <si>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</si>
  <si>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</si>
  <si>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</si>
  <si>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</si>
  <si>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</si>
  <si>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</si>
  <si>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</si>
  <si>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</si>
  <si>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</si>
  <si>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</si>
  <si>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</si>
  <si>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</si>
  <si>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</si>
  <si>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</si>
  <si>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</si>
  <si>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</si>
  <si>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</si>
  <si>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</si>
  <si>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</si>
  <si>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</si>
  <si>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</si>
  <si>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</si>
  <si>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</si>
  <si>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</si>
  <si>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</si>
  <si>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</si>
  <si>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</si>
  <si>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</si>
  <si>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</si>
  <si>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</si>
  <si>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</si>
  <si>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</si>
  <si>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</si>
  <si>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</si>
  <si>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</si>
  <si>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</si>
  <si>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</si>
  <si>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</si>
  <si>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</si>
  <si>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</si>
  <si>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</si>
  <si>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</si>
  <si>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</si>
  <si>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</si>
  <si>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</si>
  <si>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</si>
  <si>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</si>
  <si>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</si>
  <si>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</si>
  <si>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</si>
  <si>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</si>
  <si>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</si>
  <si>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</si>
  <si>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</si>
  <si>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</si>
  <si>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</si>
  <si>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</si>
  <si>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</si>
  <si>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</si>
  <si>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</si>
  <si>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</si>
  <si>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</si>
  <si>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</si>
  <si>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</si>
  <si>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</si>
  <si>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</si>
  <si>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</si>
  <si>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</si>
  <si>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</si>
  <si>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</si>
  <si>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</si>
  <si>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</si>
  <si>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</si>
  <si>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</si>
  <si>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</si>
  <si>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</si>
  <si>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</si>
  <si>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</si>
  <si>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</si>
  <si>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</si>
  <si>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</si>
  <si>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</si>
  <si>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</si>
  <si>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</si>
  <si>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</si>
  <si>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</si>
  <si>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</si>
  <si>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</si>
  <si>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</si>
  <si>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</si>
  <si>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</si>
  <si>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</si>
  <si>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</si>
  <si>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</si>
  <si>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</si>
  <si>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</si>
  <si>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</si>
  <si>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</si>
  <si>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</si>
  <si>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</si>
  <si>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</si>
  <si>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</si>
  <si>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</si>
  <si>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</si>
  <si>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</si>
  <si>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</si>
  <si>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</si>
  <si>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</si>
  <si>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</si>
  <si>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</si>
  <si>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</si>
  <si>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</si>
  <si>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</si>
  <si>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</si>
  <si>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</si>
  <si>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</si>
  <si>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</si>
  <si>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</si>
  <si>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</si>
  <si>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</si>
  <si>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</si>
  <si>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</si>
  <si>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</si>
  <si>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</si>
  <si>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</si>
  <si>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</si>
  <si>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</si>
  <si>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</si>
  <si>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</si>
  <si>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</si>
  <si>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</si>
  <si>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</si>
  <si>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</si>
  <si>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</si>
  <si>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</si>
  <si>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</si>
  <si>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</si>
  <si>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</si>
  <si>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</si>
  <si>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</si>
  <si>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</si>
  <si>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</si>
  <si>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</si>
  <si>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</si>
  <si>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</si>
  <si>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</si>
  <si>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</si>
  <si>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</si>
  <si>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</si>
  <si>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</si>
  <si>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</si>
  <si>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</si>
  <si>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</si>
  <si>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</si>
  <si>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</si>
  <si>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</si>
  <si>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</si>
  <si>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</si>
  <si>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</si>
  <si>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</si>
  <si>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</si>
  <si>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</si>
  <si>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</si>
  <si>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</si>
  <si>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</si>
  <si>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</si>
  <si>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</si>
  <si>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</si>
  <si>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</si>
  <si>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</si>
  <si>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</si>
  <si>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</si>
  <si>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</si>
  <si>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</si>
  <si>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</si>
  <si>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</si>
  <si>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</si>
  <si>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</si>
  <si>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</si>
  <si>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</si>
  <si>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</si>
  <si>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</si>
  <si>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</si>
  <si>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</si>
  <si>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</si>
  <si>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</si>
  <si>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</si>
  <si>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</si>
  <si>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</si>
  <si>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</si>
  <si>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</si>
  <si>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</si>
  <si>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</si>
  <si>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</si>
  <si>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</si>
  <si>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</si>
  <si>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</si>
  <si>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</si>
  <si>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</si>
  <si>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</si>
  <si>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</si>
  <si>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</si>
  <si>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</si>
  <si>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</si>
  <si>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</si>
  <si>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</si>
  <si>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</si>
  <si>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</si>
  <si>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</si>
  <si>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</si>
  <si>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</si>
  <si>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</si>
  <si>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</si>
  <si>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</si>
  <si>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</si>
  <si>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</si>
  <si>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</si>
  <si>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</si>
  <si>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</si>
  <si>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</si>
  <si>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</si>
  <si>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</si>
  <si>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</si>
  <si>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</si>
  <si>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</si>
  <si>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</si>
  <si>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</si>
  <si>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</si>
  <si>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</si>
  <si>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</si>
  <si>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</si>
  <si>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</si>
  <si>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</si>
  <si>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</si>
  <si>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</si>
  <si>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</si>
  <si>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</si>
  <si>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</si>
  <si>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</si>
  <si>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</si>
  <si>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</si>
  <si>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</si>
  <si>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</si>
  <si>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</si>
  <si>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</si>
  <si>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</si>
  <si>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</si>
  <si>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</si>
  <si>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</si>
  <si>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</si>
  <si>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</si>
  <si>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</si>
  <si>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</si>
  <si>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</si>
  <si>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</si>
  <si>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</si>
  <si>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</si>
  <si>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</si>
  <si>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</si>
  <si>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</si>
  <si>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</si>
  <si>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</si>
  <si>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</si>
  <si>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</si>
  <si>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</si>
  <si>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</si>
  <si>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</si>
  <si>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</si>
  <si>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</si>
  <si>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</si>
  <si>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</si>
  <si>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</si>
  <si>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</si>
  <si>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</si>
  <si>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</si>
  <si>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</si>
  <si>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</si>
  <si>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</si>
  <si>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</si>
  <si>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</si>
  <si>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</si>
  <si>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</si>
  <si>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</si>
  <si>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</si>
  <si>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</si>
  <si>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</si>
  <si>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</si>
  <si>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</si>
  <si>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</si>
  <si>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</si>
  <si>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</si>
  <si>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</si>
  <si>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</si>
  <si>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</si>
  <si>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</si>
  <si>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</si>
  <si>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</si>
  <si>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</si>
  <si>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</si>
  <si>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</si>
  <si>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</si>
  <si>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</si>
  <si>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</si>
  <si>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</si>
  <si>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</si>
  <si>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</si>
  <si>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</si>
  <si>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</si>
  <si>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</si>
  <si>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</si>
  <si>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</si>
  <si>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</si>
  <si>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</si>
  <si>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</si>
  <si>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</si>
  <si>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</si>
  <si>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</si>
  <si>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</si>
  <si>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</si>
  <si>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</si>
  <si>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</si>
  <si>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</si>
  <si>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</si>
  <si>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</si>
  <si>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</si>
  <si>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</si>
  <si>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</si>
  <si>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</si>
  <si>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</si>
  <si>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</si>
  <si>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</si>
  <si>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</si>
  <si>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</si>
  <si>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</si>
  <si>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</si>
  <si>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</si>
  <si>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</si>
  <si>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</si>
  <si>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</si>
  <si>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</si>
  <si>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</si>
  <si>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</si>
  <si>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</si>
  <si>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</si>
  <si>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</si>
  <si>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</si>
  <si>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</si>
  <si>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</si>
  <si>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</si>
  <si>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</si>
  <si>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</si>
  <si>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</si>
  <si>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</si>
  <si>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</si>
  <si>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</si>
  <si>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</si>
  <si>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</si>
  <si>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</si>
  <si>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</si>
  <si>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</si>
  <si>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</si>
  <si>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</si>
  <si>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</si>
  <si>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</si>
  <si>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</si>
  <si>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</si>
  <si>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</si>
  <si>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</si>
  <si>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</si>
  <si>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</si>
  <si>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</si>
  <si>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</si>
  <si>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</si>
  <si>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</si>
  <si>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</si>
  <si>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</si>
  <si>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</si>
  <si>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</si>
  <si>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</si>
  <si>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</si>
  <si>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</si>
  <si>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</si>
  <si>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</si>
  <si>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</si>
  <si>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</si>
  <si>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</si>
  <si>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</si>
  <si>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</si>
  <si>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</si>
  <si>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</si>
  <si>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</si>
  <si>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</si>
  <si>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</si>
  <si>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</si>
  <si>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</si>
  <si>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</si>
  <si>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</si>
  <si>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</si>
  <si>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</si>
  <si>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</si>
  <si>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</si>
  <si>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</si>
  <si>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</si>
  <si>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</si>
  <si>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</si>
  <si>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</si>
  <si>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</si>
  <si>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</si>
  <si>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</si>
  <si>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</si>
  <si>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</si>
  <si>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</si>
  <si>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</si>
  <si>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</si>
  <si>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</si>
  <si>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</si>
  <si>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</si>
  <si>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</si>
  <si>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</si>
  <si>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</si>
  <si>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</si>
  <si>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</si>
  <si>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</si>
  <si>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</si>
  <si>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</si>
  <si>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</si>
  <si>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</si>
  <si>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</si>
  <si>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</si>
  <si>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</si>
  <si>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</si>
  <si>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</si>
  <si>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</si>
  <si>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</si>
  <si>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</si>
  <si>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</si>
  <si>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</si>
  <si>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</si>
  <si>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</si>
  <si>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</si>
  <si>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</si>
  <si>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</si>
  <si>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</si>
  <si>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</si>
  <si>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</si>
  <si>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</si>
  <si>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</si>
  <si>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</si>
  <si>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</si>
  <si>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</si>
  <si>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</si>
  <si>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</si>
  <si>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</si>
  <si>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</si>
  <si>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</si>
  <si>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</si>
  <si>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</si>
  <si>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</si>
  <si>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</si>
  <si>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</si>
  <si>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</si>
  <si>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</si>
  <si>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</si>
  <si>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</si>
  <si>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</si>
  <si>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Number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</si>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</sst>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CE-4C2D-8E71-7FB1D437C32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E-47AD-850F-8CF60CAE4C3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5E-47AD-850F-8CF60CAE4C3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5E-47AD-850F-8CF60CAE4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1344712"/>
        <c:axId val="431345368"/>
      </c:barChart>
      <c:catAx>
        <c:axId val="431344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45368"/>
        <c:crosses val="autoZero"/>
        <c:auto val="1"/>
        <c:lblAlgn val="ctr"/>
        <c:lblOffset val="100"/>
        <c:noMultiLvlLbl val="0"/>
      </c:catAx>
      <c:valAx>
        <c:axId val="43134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44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C-4DDF-8F46-EA60004D85F5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C-4DDF-8F46-EA60004D85F5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C-4DDF-8F46-EA60004D85F5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C-4DDF-8F46-EA60004D8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3676256"/>
        <c:axId val="553674616"/>
      </c:barChart>
      <c:catAx>
        <c:axId val="55367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74616"/>
        <c:crosses val="autoZero"/>
        <c:auto val="1"/>
        <c:lblAlgn val="ctr"/>
        <c:lblOffset val="100"/>
        <c:noMultiLvlLbl val="0"/>
      </c:catAx>
      <c:valAx>
        <c:axId val="553674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7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Graph!PivotTable4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7F-4652-BF75-CB9BBE70B2CA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7F-4652-BF75-CB9BBE70B2CA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7F-4652-BF75-CB9BBE70B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247560"/>
        <c:axId val="707245264"/>
      </c:lineChart>
      <c:catAx>
        <c:axId val="707247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45264"/>
        <c:crosses val="autoZero"/>
        <c:auto val="1"/>
        <c:lblAlgn val="ctr"/>
        <c:lblOffset val="100"/>
        <c:noMultiLvlLbl val="0"/>
      </c:catAx>
      <c:valAx>
        <c:axId val="70724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layout>
        <c:manualLayout>
          <c:xMode val="edge"/>
          <c:yMode val="edge"/>
          <c:x val="0.37426311590312572"/>
          <c:y val="2.24466891133557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Goal'!$A$2:$A$14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'Outcomes Based on Goal'!$F$2:$F$14</c:f>
              <c:numCache>
                <c:formatCode>0%</c:formatCode>
                <c:ptCount val="13"/>
                <c:pt idx="1">
                  <c:v>0.71081677704194257</c:v>
                </c:pt>
                <c:pt idx="2">
                  <c:v>0.66005665722379603</c:v>
                </c:pt>
                <c:pt idx="3">
                  <c:v>0.53212290502793291</c:v>
                </c:pt>
                <c:pt idx="4">
                  <c:v>0.47727272727272729</c:v>
                </c:pt>
                <c:pt idx="5">
                  <c:v>0.46766169154228854</c:v>
                </c:pt>
                <c:pt idx="6">
                  <c:v>0.41891891891891891</c:v>
                </c:pt>
                <c:pt idx="7">
                  <c:v>0.40145985401459855</c:v>
                </c:pt>
                <c:pt idx="8">
                  <c:v>0.3902439024390244</c:v>
                </c:pt>
                <c:pt idx="9">
                  <c:v>0.47272727272727272</c:v>
                </c:pt>
                <c:pt idx="10">
                  <c:v>0.48837209302325579</c:v>
                </c:pt>
                <c:pt idx="11">
                  <c:v>0.2857142857142857</c:v>
                </c:pt>
                <c:pt idx="12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D-41CF-B8FA-86BFF9FEA3EC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Goal'!$A$2:$A$14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'Outcomes Based on Goal'!$G$2:$G$14</c:f>
              <c:numCache>
                <c:formatCode>0%</c:formatCode>
                <c:ptCount val="13"/>
                <c:pt idx="1">
                  <c:v>0.24944812362030905</c:v>
                </c:pt>
                <c:pt idx="2">
                  <c:v>0.29745042492917845</c:v>
                </c:pt>
                <c:pt idx="3">
                  <c:v>0.39525139664804471</c:v>
                </c:pt>
                <c:pt idx="4">
                  <c:v>0.40909090909090912</c:v>
                </c:pt>
                <c:pt idx="5">
                  <c:v>0.44776119402985076</c:v>
                </c:pt>
                <c:pt idx="6">
                  <c:v>0.48648648648648651</c:v>
                </c:pt>
                <c:pt idx="7">
                  <c:v>0.46715328467153283</c:v>
                </c:pt>
                <c:pt idx="8">
                  <c:v>0.45121951219512196</c:v>
                </c:pt>
                <c:pt idx="9">
                  <c:v>0.4</c:v>
                </c:pt>
                <c:pt idx="10">
                  <c:v>0.37209302325581395</c:v>
                </c:pt>
                <c:pt idx="11">
                  <c:v>0.52380952380952384</c:v>
                </c:pt>
                <c:pt idx="12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8D-41CF-B8FA-86BFF9FEA3EC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Goal'!$A$2:$A$14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'Outcomes Based on Goal'!$H$2:$H$14</c:f>
              <c:numCache>
                <c:formatCode>0%</c:formatCode>
                <c:ptCount val="13"/>
                <c:pt idx="1">
                  <c:v>3.9735099337748346E-2</c:v>
                </c:pt>
                <c:pt idx="2">
                  <c:v>4.2492917847025496E-2</c:v>
                </c:pt>
                <c:pt idx="3">
                  <c:v>7.2625698324022353E-2</c:v>
                </c:pt>
                <c:pt idx="4">
                  <c:v>0.11363636363636363</c:v>
                </c:pt>
                <c:pt idx="5">
                  <c:v>8.45771144278607E-2</c:v>
                </c:pt>
                <c:pt idx="6">
                  <c:v>9.45945945945946E-2</c:v>
                </c:pt>
                <c:pt idx="7">
                  <c:v>0.13138686131386862</c:v>
                </c:pt>
                <c:pt idx="8">
                  <c:v>0.15853658536585366</c:v>
                </c:pt>
                <c:pt idx="9">
                  <c:v>0.12727272727272726</c:v>
                </c:pt>
                <c:pt idx="10">
                  <c:v>0.13953488372093023</c:v>
                </c:pt>
                <c:pt idx="11">
                  <c:v>0.19047619047619047</c:v>
                </c:pt>
                <c:pt idx="12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8D-41CF-B8FA-86BFF9FEA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591352"/>
        <c:axId val="404595944"/>
      </c:lineChart>
      <c:catAx>
        <c:axId val="404591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5944"/>
        <c:crosses val="autoZero"/>
        <c:auto val="1"/>
        <c:lblAlgn val="ctr"/>
        <c:lblOffset val="100"/>
        <c:noMultiLvlLbl val="0"/>
      </c:catAx>
      <c:valAx>
        <c:axId val="40459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9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[StarterBook.xlsx]Additional graph-1!PivotTable5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'Additional graph-1'!$B$3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BAC-46F8-9B5F-06A24A6DEDB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BAC-46F8-9B5F-06A24A6DEDB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BAC-46F8-9B5F-06A24A6DEDB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BAC-46F8-9B5F-06A24A6DEDB8}"/>
              </c:ext>
            </c:extLst>
          </c:dPt>
          <c:cat>
            <c:strRef>
              <c:f>'Additional graph-1'!$A$4:$A$8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'Additional graph-1'!$B$4:$B$8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1B-4A4F-9AF5-C268D7301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[StarterBook.xlsx]Additional graph-2!PivotTable7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'Additional graph-2'!$B$3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'Additional graph-2'!$A$4:$A$13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graph-2'!$B$4:$B$13</c:f>
              <c:numCache>
                <c:formatCode>General</c:formatCode>
                <c:ptCount val="9"/>
                <c:pt idx="0">
                  <c:v>14</c:v>
                </c:pt>
                <c:pt idx="1">
                  <c:v>65</c:v>
                </c:pt>
                <c:pt idx="2">
                  <c:v>171</c:v>
                </c:pt>
                <c:pt idx="3">
                  <c:v>282</c:v>
                </c:pt>
                <c:pt idx="4">
                  <c:v>274</c:v>
                </c:pt>
                <c:pt idx="5">
                  <c:v>976</c:v>
                </c:pt>
                <c:pt idx="6">
                  <c:v>1226</c:v>
                </c:pt>
                <c:pt idx="7">
                  <c:v>949</c:v>
                </c:pt>
                <c:pt idx="8">
                  <c:v>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84-4096-96C7-6FF205AE2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4908832"/>
        <c:axId val="444908176"/>
      </c:lineChart>
      <c:catAx>
        <c:axId val="44490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908176"/>
        <c:crosses val="autoZero"/>
        <c:auto val="1"/>
        <c:lblAlgn val="ctr"/>
        <c:lblOffset val="100"/>
        <c:noMultiLvlLbl val="0"/>
      </c:catAx>
      <c:valAx>
        <c:axId val="44490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9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</xdr:colOff>
      <xdr:row>2</xdr:row>
      <xdr:rowOff>57150</xdr:rowOff>
    </xdr:from>
    <xdr:to>
      <xdr:col>18</xdr:col>
      <xdr:colOff>190500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B4B10C-78E7-4BFB-B9A6-D7B3ABEB2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5</xdr:row>
      <xdr:rowOff>34290</xdr:rowOff>
    </xdr:from>
    <xdr:to>
      <xdr:col>22</xdr:col>
      <xdr:colOff>45720</xdr:colOff>
      <xdr:row>34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1FD84C-7FE5-448B-8FBE-E0FD2088A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388620</xdr:colOff>
      <xdr:row>3</xdr:row>
      <xdr:rowOff>26670</xdr:rowOff>
    </xdr:from>
    <xdr:to>
      <xdr:col>15</xdr:col>
      <xdr:colOff>381000</xdr:colOff>
      <xdr:row>18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E5C6C8-8D45-41E1-A782-E5E033728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198120</xdr:colOff>
      <xdr:row>14</xdr:row>
      <xdr:rowOff>163830</xdr:rowOff>
    </xdr:from>
    <xdr:to>
      <xdr:col>9</xdr:col>
      <xdr:colOff>220980</xdr:colOff>
      <xdr:row>33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9EAE0-F097-4C2B-8F0A-4532FCEC3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1</xdr:row>
      <xdr:rowOff>118110</xdr:rowOff>
    </xdr:from>
    <xdr:to>
      <xdr:col>10</xdr:col>
      <xdr:colOff>571500</xdr:colOff>
      <xdr:row>16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603DA4-0FEA-45DA-9481-725FCFC49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</xdr:colOff>
      <xdr:row>0</xdr:row>
      <xdr:rowOff>110490</xdr:rowOff>
    </xdr:from>
    <xdr:to>
      <xdr:col>11</xdr:col>
      <xdr:colOff>152400</xdr:colOff>
      <xdr:row>15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436079-6A0D-4A98-9BD0-0EC56AFF8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dar" refreshedDate="43408.859657291665" createdVersion="6" refreshedVersion="6" minRefreshableVersion="3" recordCount="4114" xr:uid="{03F8F28A-F23B-4DCD-91C8-CFB3EC29EC1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dar" refreshedDate="43411.868745717591" createdVersion="6" refreshedVersion="6" minRefreshableVersion="3" recordCount="4114" xr:uid="{6759584C-1E3E-4F3F-9D94-A056F24F3B5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e v="#DIV/0!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7"/>
    <x v="0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3"/>
    <x v="1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x v="2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4"/>
    <x v="3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3"/>
    <x v="4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10"/>
    <x v="5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"/>
    <x v="6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"/>
    <x v="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"/>
    <x v="8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6"/>
    <x v="9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1"/>
    <x v="10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1"/>
    <x v="11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"/>
    <x v="12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60"/>
    <x v="13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1"/>
    <x v="1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7"/>
    <x v="1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"/>
    <x v="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1"/>
    <x v="17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"/>
    <x v="18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"/>
    <x v="19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"/>
    <x v="2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"/>
    <x v="21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"/>
    <x v="22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9"/>
    <x v="2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9"/>
    <x v="2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"/>
    <x v="25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"/>
    <x v="26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2"/>
    <x v="2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"/>
    <x v="28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"/>
    <x v="29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"/>
    <x v="30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x v="31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"/>
    <x v="32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"/>
    <x v="33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"/>
    <x v="34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7"/>
    <x v="3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"/>
    <x v="36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"/>
    <x v="3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"/>
    <x v="3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1"/>
    <x v="3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"/>
    <x v="40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x v="41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2"/>
    <x v="42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9"/>
    <x v="43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x v="4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x v="45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"/>
    <x v="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8"/>
    <x v="4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8"/>
    <x v="48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x v="49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x v="50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"/>
    <x v="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"/>
    <x v="52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10"/>
    <x v="53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x v="5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9"/>
    <x v="55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"/>
    <x v="56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2"/>
    <x v="57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3"/>
    <x v="58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"/>
    <x v="59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"/>
    <x v="60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"/>
    <x v="61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5"/>
    <x v="62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4"/>
    <x v="63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"/>
    <x v="64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8"/>
    <x v="65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9"/>
    <x v="6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"/>
    <x v="67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"/>
    <x v="68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1"/>
    <x v="69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"/>
    <x v="70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4"/>
    <x v="71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"/>
    <x v="72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x v="73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3"/>
    <x v="74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"/>
    <x v="75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"/>
    <x v="76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3"/>
    <x v="7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x v="78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x v="79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"/>
    <x v="80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x v="81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"/>
    <x v="82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3"/>
    <x v="83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x v="84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6"/>
    <x v="85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"/>
    <x v="8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5"/>
    <x v="87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3"/>
    <x v="88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"/>
    <x v="8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"/>
    <x v="90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x v="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"/>
    <x v="9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1"/>
    <x v="9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x v="94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"/>
    <x v="9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5"/>
    <x v="96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"/>
    <x v="97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"/>
    <x v="98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"/>
    <x v="99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x v="100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x v="101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8"/>
    <x v="10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"/>
    <x v="103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x v="88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"/>
    <x v="104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1"/>
    <x v="105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"/>
    <x v="106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7"/>
    <x v="107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20"/>
    <x v="108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1"/>
    <x v="109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5"/>
    <x v="110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x v="111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x v="112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"/>
    <x v="113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"/>
    <x v="114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4"/>
    <x v="115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"/>
    <x v="116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"/>
    <x v="117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5"/>
    <x v="118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0"/>
    <x v="119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0"/>
    <x v="120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x v="121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"/>
    <x v="122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x v="121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"/>
    <x v="123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6"/>
    <x v="124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"/>
    <x v="12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2"/>
    <x v="126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x v="121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x v="121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x v="121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10"/>
    <x v="127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x v="121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x v="121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"/>
    <x v="128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x v="121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x v="121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"/>
    <x v="129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x v="13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x v="121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1"/>
    <x v="1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"/>
    <x v="119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x v="121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8"/>
    <x v="132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8"/>
    <x v="133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1"/>
    <x v="134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x v="121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"/>
    <x v="135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1"/>
    <x v="136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"/>
    <x v="137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0"/>
    <x v="13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0"/>
    <x v="2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1"/>
    <x v="13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3"/>
    <x v="140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0"/>
    <x v="141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"/>
    <x v="142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"/>
    <x v="143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x v="121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0"/>
    <x v="119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x v="121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"/>
    <x v="144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6"/>
    <x v="14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x v="121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1"/>
    <x v="146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x v="121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x v="147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"/>
    <x v="148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"/>
    <x v="149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"/>
    <x v="150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"/>
    <x v="151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0"/>
    <x v="120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x v="121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x v="121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x v="121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"/>
    <x v="34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x v="121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x v="152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x v="121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x v="101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"/>
    <x v="153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"/>
    <x v="154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x v="121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6"/>
    <x v="15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"/>
    <x v="15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6"/>
    <x v="157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x v="121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x v="158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x v="121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0"/>
    <x v="15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"/>
    <x v="73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x v="160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0"/>
    <x v="161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x v="121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"/>
    <x v="120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x v="121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2"/>
    <x v="162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"/>
    <x v="16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"/>
    <x v="164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x v="121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"/>
    <x v="165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"/>
    <x v="166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x v="121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30"/>
    <x v="167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1"/>
    <x v="1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"/>
    <x v="169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x v="121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"/>
    <x v="170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x v="121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x v="121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"/>
    <x v="171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5"/>
    <x v="172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0"/>
    <x v="120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"/>
    <x v="135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0"/>
    <x v="120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"/>
    <x v="119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6"/>
    <x v="173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2"/>
    <x v="17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x v="101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8"/>
    <x v="175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1"/>
    <x v="176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x v="121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x v="177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x v="121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x v="121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x v="121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1"/>
    <x v="178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x v="121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x v="121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x v="121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"/>
    <x v="179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x v="121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3"/>
    <x v="180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x v="121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"/>
    <x v="181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x v="121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x v="121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"/>
    <x v="73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x v="121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x v="73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8"/>
    <x v="182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3"/>
    <x v="183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"/>
    <x v="184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3"/>
    <x v="18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4"/>
    <x v="18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4"/>
    <x v="187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"/>
    <x v="18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"/>
    <x v="189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"/>
    <x v="1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3"/>
    <x v="191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6"/>
    <x v="19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6"/>
    <x v="193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5"/>
    <x v="19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1"/>
    <x v="195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7"/>
    <x v="196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7"/>
    <x v="197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"/>
    <x v="198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7"/>
    <x v="199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"/>
    <x v="200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2"/>
    <x v="201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"/>
    <x v="202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"/>
    <x v="203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x v="204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"/>
    <x v="20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"/>
    <x v="206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"/>
    <x v="207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6"/>
    <x v="208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2"/>
    <x v="20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"/>
    <x v="21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"/>
    <x v="211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3"/>
    <x v="212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5"/>
    <x v="213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"/>
    <x v="214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8"/>
    <x v="215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x v="216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"/>
    <x v="217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8"/>
    <x v="218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"/>
    <x v="219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"/>
    <x v="220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"/>
    <x v="221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"/>
    <x v="222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1"/>
    <x v="223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"/>
    <x v="22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"/>
    <x v="225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5"/>
    <x v="22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9"/>
    <x v="22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"/>
    <x v="2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"/>
    <x v="22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"/>
    <x v="230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5"/>
    <x v="231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7"/>
    <x v="232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"/>
    <x v="233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2"/>
    <x v="23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"/>
    <x v="235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x v="101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"/>
    <x v="23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9"/>
    <x v="237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1"/>
    <x v="238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9"/>
    <x v="239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9"/>
    <x v="240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2"/>
    <x v="241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9"/>
    <x v="242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"/>
    <x v="24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"/>
    <x v="244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2"/>
    <x v="245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"/>
    <x v="246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3"/>
    <x v="24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"/>
    <x v="248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6"/>
    <x v="249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9"/>
    <x v="25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"/>
    <x v="251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"/>
    <x v="25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2"/>
    <x v="25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5"/>
    <x v="181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"/>
    <x v="254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"/>
    <x v="255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4"/>
    <x v="256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1"/>
    <x v="25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"/>
    <x v="34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3"/>
    <x v="258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7"/>
    <x v="259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3"/>
    <x v="260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8"/>
    <x v="261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"/>
    <x v="262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2"/>
    <x v="263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"/>
    <x v="264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3"/>
    <x v="265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"/>
    <x v="266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4"/>
    <x v="267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6"/>
    <x v="26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2"/>
    <x v="269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7"/>
    <x v="270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"/>
    <x v="271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"/>
    <x v="272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"/>
    <x v="273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3"/>
    <x v="274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7"/>
    <x v="27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"/>
    <x v="276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"/>
    <x v="277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"/>
    <x v="278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"/>
    <x v="279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7"/>
    <x v="280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"/>
    <x v="281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"/>
    <x v="282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"/>
    <x v="283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"/>
    <x v="284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"/>
    <x v="285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2"/>
    <x v="286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x v="2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7"/>
    <x v="288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5"/>
    <x v="289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"/>
    <x v="290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7"/>
    <x v="29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9"/>
    <x v="29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4"/>
    <x v="293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"/>
    <x v="294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3"/>
    <x v="295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x v="29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"/>
    <x v="297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5"/>
    <x v="298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"/>
    <x v="299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"/>
    <x v="30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"/>
    <x v="301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"/>
    <x v="302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"/>
    <x v="303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4"/>
    <x v="30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"/>
    <x v="305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"/>
    <x v="30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"/>
    <x v="307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"/>
    <x v="308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"/>
    <x v="3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"/>
    <x v="310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"/>
    <x v="311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7"/>
    <x v="312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1"/>
    <x v="313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x v="31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6"/>
    <x v="315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"/>
    <x v="316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2"/>
    <x v="317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"/>
    <x v="318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2"/>
    <x v="319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5"/>
    <x v="320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6"/>
    <x v="321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7"/>
    <x v="32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"/>
    <x v="323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6"/>
    <x v="324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"/>
    <x v="325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4"/>
    <x v="326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"/>
    <x v="327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2"/>
    <x v="328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x v="84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1"/>
    <x v="329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1"/>
    <x v="330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"/>
    <x v="33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2"/>
    <x v="332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"/>
    <x v="333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7"/>
    <x v="334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4"/>
    <x v="33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"/>
    <x v="336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7"/>
    <x v="337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"/>
    <x v="338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4"/>
    <x v="339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2"/>
    <x v="340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"/>
    <x v="341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"/>
    <x v="342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8"/>
    <x v="343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8"/>
    <x v="344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2"/>
    <x v="345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"/>
    <x v="34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7"/>
    <x v="347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"/>
    <x v="34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"/>
    <x v="34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7"/>
    <x v="350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"/>
    <x v="351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3"/>
    <x v="352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"/>
    <x v="353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"/>
    <x v="35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"/>
    <x v="355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1"/>
    <x v="356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"/>
    <x v="35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"/>
    <x v="358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"/>
    <x v="359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"/>
    <x v="360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1"/>
    <x v="361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7"/>
    <x v="99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0"/>
    <x v="362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"/>
    <x v="3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x v="121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6"/>
    <x v="364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x v="121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"/>
    <x v="36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4"/>
    <x v="366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10"/>
    <x v="367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x v="121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x v="368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0"/>
    <x v="120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x v="121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x v="121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"/>
    <x v="369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x v="121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"/>
    <x v="144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x v="121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"/>
    <x v="370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"/>
    <x v="144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x v="73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0"/>
    <x v="120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"/>
    <x v="371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0"/>
    <x v="144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"/>
    <x v="372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"/>
    <x v="373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1"/>
    <x v="374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x v="121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x v="375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0"/>
    <x v="31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1"/>
    <x v="37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0"/>
    <x v="377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1"/>
    <x v="37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x v="121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"/>
    <x v="379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0"/>
    <x v="380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"/>
    <x v="381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x v="121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x v="121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"/>
    <x v="382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0"/>
    <x v="120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7"/>
    <x v="383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1"/>
    <x v="384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2"/>
    <x v="385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x v="121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x v="121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"/>
    <x v="15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2"/>
    <x v="386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8"/>
    <x v="387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3"/>
    <x v="24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0"/>
    <x v="120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x v="121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"/>
    <x v="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x v="121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x v="121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3"/>
    <x v="3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"/>
    <x v="390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"/>
    <x v="391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"/>
    <x v="119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"/>
    <x v="39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"/>
    <x v="393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2"/>
    <x v="394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0"/>
    <x v="73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x v="121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x v="121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"/>
    <x v="395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x v="121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x v="121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x v="121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x v="121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"/>
    <x v="396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x v="121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0"/>
    <x v="120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1"/>
    <x v="119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5"/>
    <x v="397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10"/>
    <x v="398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"/>
    <x v="399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x v="121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"/>
    <x v="400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2"/>
    <x v="401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"/>
    <x v="402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"/>
    <x v="403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"/>
    <x v="404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"/>
    <x v="405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1"/>
    <x v="4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"/>
    <x v="119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x v="121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x v="179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"/>
    <x v="148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4"/>
    <x v="40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"/>
    <x v="40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"/>
    <x v="408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x v="121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"/>
    <x v="40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x v="121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3"/>
    <x v="410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"/>
    <x v="411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5"/>
    <x v="412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5"/>
    <x v="413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1"/>
    <x v="414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9"/>
    <x v="415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x v="416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4"/>
    <x v="417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1"/>
    <x v="418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6"/>
    <x v="419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"/>
    <x v="420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8"/>
    <x v="421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x v="422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"/>
    <x v="42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"/>
    <x v="424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5"/>
    <x v="425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3"/>
    <x v="426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"/>
    <x v="42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1"/>
    <x v="428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"/>
    <x v="429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1"/>
    <x v="430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0"/>
    <x v="120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1"/>
    <x v="380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0"/>
    <x v="120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"/>
    <x v="431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"/>
    <x v="362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"/>
    <x v="432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0"/>
    <x v="433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x v="121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"/>
    <x v="373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3"/>
    <x v="434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1"/>
    <x v="43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"/>
    <x v="436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x v="121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"/>
    <x v="372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7"/>
    <x v="437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x v="121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3"/>
    <x v="438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1"/>
    <x v="439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x v="121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0"/>
    <x v="73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0"/>
    <x v="143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"/>
    <x v="440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x v="121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0"/>
    <x v="441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0"/>
    <x v="120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x v="121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"/>
    <x v="120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x v="121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x v="442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1"/>
    <x v="135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"/>
    <x v="443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"/>
    <x v="444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x v="121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"/>
    <x v="445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1"/>
    <x v="135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"/>
    <x v="446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0"/>
    <x v="120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"/>
    <x v="119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0"/>
    <x v="447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"/>
    <x v="431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0"/>
    <x v="120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x v="121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x v="121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0"/>
    <x v="120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x v="144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x v="121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1"/>
    <x v="448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"/>
    <x v="44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"/>
    <x v="450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0"/>
    <x v="120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"/>
    <x v="451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0"/>
    <x v="452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"/>
    <x v="404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x v="45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"/>
    <x v="31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"/>
    <x v="454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"/>
    <x v="362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"/>
    <x v="119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x v="455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0"/>
    <x v="45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x v="101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"/>
    <x v="457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x v="121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4"/>
    <x v="458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x v="121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3"/>
    <x v="459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"/>
    <x v="119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x v="121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1"/>
    <x v="460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1"/>
    <x v="144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x v="121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x v="121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x v="121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"/>
    <x v="461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x v="121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x v="121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x v="121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x v="135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x v="121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0"/>
    <x v="120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x v="462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"/>
    <x v="463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6"/>
    <x v="464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x v="121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x v="121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x v="121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"/>
    <x v="465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"/>
    <x v="466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x v="121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"/>
    <x v="4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0"/>
    <x v="119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"/>
    <x v="468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x v="121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"/>
    <x v="469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"/>
    <x v="120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0"/>
    <x v="447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"/>
    <x v="143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x v="121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0"/>
    <x v="362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0"/>
    <x v="120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"/>
    <x v="470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"/>
    <x v="47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"/>
    <x v="472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6"/>
    <x v="47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"/>
    <x v="474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9"/>
    <x v="475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2"/>
    <x v="476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"/>
    <x v="477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7"/>
    <x v="478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40"/>
    <x v="479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"/>
    <x v="480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1"/>
    <x v="481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"/>
    <x v="482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"/>
    <x v="4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"/>
    <x v="4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7"/>
    <x v="485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4"/>
    <x v="486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6"/>
    <x v="48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"/>
    <x v="488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1"/>
    <x v="48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"/>
    <x v="490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1"/>
    <x v="49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"/>
    <x v="492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"/>
    <x v="101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8"/>
    <x v="493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9"/>
    <x v="49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0"/>
    <x v="447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"/>
    <x v="495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5"/>
    <x v="49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2"/>
    <x v="497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"/>
    <x v="498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"/>
    <x v="49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2"/>
    <x v="50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"/>
    <x v="40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"/>
    <x v="501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5"/>
    <x v="502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"/>
    <x v="503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6"/>
    <x v="504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4"/>
    <x v="50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"/>
    <x v="506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6"/>
    <x v="50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"/>
    <x v="120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"/>
    <x v="508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1"/>
    <x v="50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"/>
    <x v="510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8"/>
    <x v="511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x v="121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4"/>
    <x v="51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3"/>
    <x v="513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8"/>
    <x v="51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"/>
    <x v="515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1"/>
    <x v="433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7"/>
    <x v="51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"/>
    <x v="517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"/>
    <x v="518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"/>
    <x v="519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0"/>
    <x v="120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"/>
    <x v="5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"/>
    <x v="52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"/>
    <x v="522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3"/>
    <x v="31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7"/>
    <x v="52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1"/>
    <x v="524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6"/>
    <x v="525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1"/>
    <x v="526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1"/>
    <x v="527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x v="121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9"/>
    <x v="52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"/>
    <x v="52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"/>
    <x v="452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x v="121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4"/>
    <x v="53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"/>
    <x v="531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1"/>
    <x v="532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5"/>
    <x v="53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"/>
    <x v="534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"/>
    <x v="53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"/>
    <x v="53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1"/>
    <x v="377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"/>
    <x v="537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4"/>
    <x v="53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"/>
    <x v="5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"/>
    <x v="540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"/>
    <x v="541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"/>
    <x v="54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"/>
    <x v="5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"/>
    <x v="544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6"/>
    <x v="545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6"/>
    <x v="546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1"/>
    <x v="547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"/>
    <x v="548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x v="54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x v="550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"/>
    <x v="55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6"/>
    <x v="552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"/>
    <x v="553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"/>
    <x v="201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"/>
    <x v="98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7"/>
    <x v="554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"/>
    <x v="555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"/>
    <x v="556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"/>
    <x v="557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1"/>
    <x v="558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x v="559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"/>
    <x v="560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"/>
    <x v="561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"/>
    <x v="562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"/>
    <x v="56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"/>
    <x v="564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6"/>
    <x v="565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3"/>
    <x v="566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9"/>
    <x v="56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2"/>
    <x v="568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x v="569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4"/>
    <x v="570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2"/>
    <x v="571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8"/>
    <x v="572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x v="57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x v="57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2"/>
    <x v="575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x v="121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5"/>
    <x v="576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x v="121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"/>
    <x v="144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x v="121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"/>
    <x v="57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x v="121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4"/>
    <x v="578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x v="121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"/>
    <x v="579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x v="121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0"/>
    <x v="119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"/>
    <x v="73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1"/>
    <x v="580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"/>
    <x v="492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2"/>
    <x v="441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"/>
    <x v="581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1"/>
    <x v="582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"/>
    <x v="447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3"/>
    <x v="583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x v="584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"/>
    <x v="585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x v="73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"/>
    <x v="586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3"/>
    <x v="587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1"/>
    <x v="588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3"/>
    <x v="589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"/>
    <x v="590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4"/>
    <x v="591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"/>
    <x v="592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"/>
    <x v="5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4"/>
    <x v="594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"/>
    <x v="59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3"/>
    <x v="596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"/>
    <x v="597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2"/>
    <x v="598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"/>
    <x v="599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8"/>
    <x v="600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5"/>
    <x v="601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"/>
    <x v="602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"/>
    <x v="603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2"/>
    <x v="60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"/>
    <x v="605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"/>
    <x v="606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x v="607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x v="608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"/>
    <x v="1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"/>
    <x v="609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x v="610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4"/>
    <x v="611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x v="60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x v="64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2"/>
    <x v="612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60"/>
    <x v="380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"/>
    <x v="613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x v="614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"/>
    <x v="615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"/>
    <x v="616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6"/>
    <x v="617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9"/>
    <x v="618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"/>
    <x v="619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x v="620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"/>
    <x v="62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80"/>
    <x v="62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"/>
    <x v="62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"/>
    <x v="624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"/>
    <x v="625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"/>
    <x v="626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x v="24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x v="151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8"/>
    <x v="627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"/>
    <x v="628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1"/>
    <x v="62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2"/>
    <x v="630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"/>
    <x v="631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"/>
    <x v="632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1"/>
    <x v="633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2"/>
    <x v="634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"/>
    <x v="635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7"/>
    <x v="636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"/>
    <x v="637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"/>
    <x v="638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"/>
    <x v="639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"/>
    <x v="640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"/>
    <x v="641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"/>
    <x v="642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"/>
    <x v="643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x v="119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x v="644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20"/>
    <x v="645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"/>
    <x v="646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"/>
    <x v="64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5"/>
    <x v="648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x v="179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"/>
    <x v="649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"/>
    <x v="650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"/>
    <x v="651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x v="73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"/>
    <x v="652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5"/>
    <x v="65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"/>
    <x v="65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"/>
    <x v="470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"/>
    <x v="65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5"/>
    <x v="656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2"/>
    <x v="657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"/>
    <x v="377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"/>
    <x v="6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"/>
    <x v="65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"/>
    <x v="73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2"/>
    <x v="660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"/>
    <x v="661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"/>
    <x v="66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1"/>
    <x v="151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"/>
    <x v="373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"/>
    <x v="663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x v="121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1"/>
    <x v="232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8"/>
    <x v="664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"/>
    <x v="151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1"/>
    <x v="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3"/>
    <x v="666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1"/>
    <x v="179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"/>
    <x v="66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"/>
    <x v="66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x v="119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x v="669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x v="670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x v="121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"/>
    <x v="656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"/>
    <x v="671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"/>
    <x v="672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"/>
    <x v="673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1"/>
    <x v="67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x v="375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"/>
    <x v="675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"/>
    <x v="67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x v="677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x v="121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3"/>
    <x v="431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"/>
    <x v="431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"/>
    <x v="678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x v="121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"/>
    <x v="179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"/>
    <x v="375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"/>
    <x v="679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"/>
    <x v="680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x v="121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x v="121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x v="121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"/>
    <x v="177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"/>
    <x v="681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x v="121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1"/>
    <x v="2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7"/>
    <x v="682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x v="121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6"/>
    <x v="683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x v="121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1"/>
    <x v="179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"/>
    <x v="684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1"/>
    <x v="101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x v="121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1"/>
    <x v="68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"/>
    <x v="686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"/>
    <x v="687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1"/>
    <x v="68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3"/>
    <x v="689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x v="121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x v="121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1"/>
    <x v="690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x v="121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"/>
    <x v="15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7"/>
    <x v="69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5"/>
    <x v="692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x v="88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"/>
    <x v="693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"/>
    <x v="380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x v="121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"/>
    <x v="135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"/>
    <x v="380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"/>
    <x v="135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"/>
    <x v="694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"/>
    <x v="572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9"/>
    <x v="69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10"/>
    <x v="696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"/>
    <x v="697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"/>
    <x v="698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2"/>
    <x v="699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x v="121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x v="88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"/>
    <x v="492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"/>
    <x v="700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"/>
    <x v="701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40"/>
    <x v="284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1"/>
    <x v="70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"/>
    <x v="7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6"/>
    <x v="704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2"/>
    <x v="70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2"/>
    <x v="706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"/>
    <x v="707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9"/>
    <x v="708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"/>
    <x v="709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"/>
    <x v="710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"/>
    <x v="711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"/>
    <x v="71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1"/>
    <x v="713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"/>
    <x v="71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5"/>
    <x v="715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8"/>
    <x v="716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"/>
    <x v="71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7"/>
    <x v="718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6"/>
    <x v="719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"/>
    <x v="720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5"/>
    <x v="721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"/>
    <x v="722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1"/>
    <x v="72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3"/>
    <x v="724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2"/>
    <x v="72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4"/>
    <x v="72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"/>
    <x v="72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3"/>
    <x v="728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5"/>
    <x v="729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0"/>
    <x v="730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0"/>
    <x v="120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30"/>
    <x v="731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"/>
    <x v="732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"/>
    <x v="733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3"/>
    <x v="734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"/>
    <x v="73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x v="121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7"/>
    <x v="736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"/>
    <x v="31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"/>
    <x v="737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"/>
    <x v="738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"/>
    <x v="739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"/>
    <x v="740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"/>
    <x v="74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2"/>
    <x v="31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"/>
    <x v="742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9"/>
    <x v="7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8"/>
    <x v="744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"/>
    <x v="745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x v="746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30"/>
    <x v="747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"/>
    <x v="748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"/>
    <x v="749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"/>
    <x v="750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6"/>
    <x v="751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"/>
    <x v="752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"/>
    <x v="404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"/>
    <x v="177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"/>
    <x v="687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"/>
    <x v="753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"/>
    <x v="754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5"/>
    <x v="755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1"/>
    <x v="756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3"/>
    <x v="375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3"/>
    <x v="757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3"/>
    <x v="758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"/>
    <x v="75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"/>
    <x v="454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6"/>
    <x v="760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2"/>
    <x v="761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5"/>
    <x v="762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"/>
    <x v="763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9"/>
    <x v="764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10"/>
    <x v="765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"/>
    <x v="766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"/>
    <x v="7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"/>
    <x v="768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2"/>
    <x v="76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"/>
    <x v="770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"/>
    <x v="771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"/>
    <x v="772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3"/>
    <x v="96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"/>
    <x v="773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8"/>
    <x v="774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"/>
    <x v="775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"/>
    <x v="776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"/>
    <x v="777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"/>
    <x v="778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"/>
    <x v="404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x v="121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2"/>
    <x v="119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9"/>
    <x v="77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0"/>
    <x v="362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3"/>
    <x v="780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x v="121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"/>
    <x v="120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"/>
    <x v="444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x v="121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x v="121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x v="121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x v="121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x v="2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x v="121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x v="121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x v="121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x v="121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x v="121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x v="121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x v="73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x v="121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"/>
    <x v="12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x v="121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9"/>
    <x v="78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3"/>
    <x v="78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"/>
    <x v="78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x v="31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"/>
    <x v="784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9"/>
    <x v="785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1"/>
    <x v="431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x v="121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0"/>
    <x v="786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"/>
    <x v="119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"/>
    <x v="78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5"/>
    <x v="2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3"/>
    <x v="78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"/>
    <x v="716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8"/>
    <x v="373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3"/>
    <x v="789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"/>
    <x v="790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0"/>
    <x v="362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1"/>
    <x v="791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1"/>
    <x v="792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x v="121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"/>
    <x v="793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0"/>
    <x v="501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x v="121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"/>
    <x v="794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8"/>
    <x v="775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0"/>
    <x v="144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3"/>
    <x v="381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"/>
    <x v="362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"/>
    <x v="49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"/>
    <x v="795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"/>
    <x v="796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8"/>
    <x v="797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0"/>
    <x v="798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"/>
    <x v="799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1"/>
    <x v="380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3"/>
    <x v="119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0"/>
    <x v="800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"/>
    <x v="80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2"/>
    <x v="78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5"/>
    <x v="802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"/>
    <x v="803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"/>
    <x v="80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x v="121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3"/>
    <x v="80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"/>
    <x v="2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1"/>
    <x v="806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"/>
    <x v="120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6"/>
    <x v="807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1"/>
    <x v="144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"/>
    <x v="808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"/>
    <x v="508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0"/>
    <x v="809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"/>
    <x v="8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"/>
    <x v="811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"/>
    <x v="144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x v="121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0"/>
    <x v="812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x v="121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"/>
    <x v="813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"/>
    <x v="814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x v="121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1"/>
    <x v="144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2"/>
    <x v="81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"/>
    <x v="120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"/>
    <x v="678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"/>
    <x v="813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x v="121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"/>
    <x v="816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1"/>
    <x v="135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0"/>
    <x v="120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x v="73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"/>
    <x v="817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40"/>
    <x v="818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"/>
    <x v="672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0"/>
    <x v="144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x v="121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x v="121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x v="121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"/>
    <x v="819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x v="121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"/>
    <x v="101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9"/>
    <x v="820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x v="121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"/>
    <x v="821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"/>
    <x v="822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"/>
    <x v="823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x v="121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6"/>
    <x v="82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1"/>
    <x v="73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7"/>
    <x v="149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1"/>
    <x v="82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x v="121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2"/>
    <x v="679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"/>
    <x v="123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x v="121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4"/>
    <x v="826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x v="121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0"/>
    <x v="827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x v="121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x v="121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1"/>
    <x v="828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"/>
    <x v="82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2"/>
    <x v="830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6"/>
    <x v="831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"/>
    <x v="161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"/>
    <x v="73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"/>
    <x v="380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x v="121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0"/>
    <x v="179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6"/>
    <x v="832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3"/>
    <x v="177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0"/>
    <x v="119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x v="121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0"/>
    <x v="144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"/>
    <x v="833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2"/>
    <x v="834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0"/>
    <x v="835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"/>
    <x v="678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x v="8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5"/>
    <x v="837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"/>
    <x v="838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7"/>
    <x v="839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"/>
    <x v="84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1"/>
    <x v="84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8"/>
    <x v="842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x v="843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"/>
    <x v="84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x v="845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4"/>
    <x v="846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"/>
    <x v="847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x v="8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70"/>
    <x v="849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"/>
    <x v="850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1"/>
    <x v="851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"/>
    <x v="852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6"/>
    <x v="8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"/>
    <x v="854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"/>
    <x v="855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"/>
    <x v="856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3"/>
    <x v="857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1"/>
    <x v="85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5"/>
    <x v="859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"/>
    <x v="860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"/>
    <x v="861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x v="862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"/>
    <x v="86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"/>
    <x v="864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"/>
    <x v="865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"/>
    <x v="866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2"/>
    <x v="867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"/>
    <x v="868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6"/>
    <x v="869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3"/>
    <x v="870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"/>
    <x v="87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"/>
    <x v="872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4"/>
    <x v="87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"/>
    <x v="87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"/>
    <x v="875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"/>
    <x v="87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"/>
    <x v="877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"/>
    <x v="878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4"/>
    <x v="879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x v="121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"/>
    <x v="880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1"/>
    <x v="380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x v="121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x v="121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1"/>
    <x v="375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2"/>
    <x v="845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x v="121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3"/>
    <x v="431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x v="121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x v="121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8"/>
    <x v="881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x v="121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"/>
    <x v="882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1"/>
    <x v="883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1"/>
    <x v="144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"/>
    <x v="884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4"/>
    <x v="885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"/>
    <x v="886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x v="887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"/>
    <x v="888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2"/>
    <x v="88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"/>
    <x v="890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"/>
    <x v="891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2"/>
    <x v="892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8"/>
    <x v="893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"/>
    <x v="894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9"/>
    <x v="895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"/>
    <x v="89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8"/>
    <x v="897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5"/>
    <x v="898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"/>
    <x v="899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"/>
    <x v="900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4"/>
    <x v="90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"/>
    <x v="902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"/>
    <x v="903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x v="90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"/>
    <x v="905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"/>
    <x v="906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"/>
    <x v="907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2"/>
    <x v="90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7"/>
    <x v="909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9"/>
    <x v="910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5"/>
    <x v="911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2"/>
    <x v="912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x v="913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4"/>
    <x v="468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5"/>
    <x v="914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"/>
    <x v="915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"/>
    <x v="91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"/>
    <x v="917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5"/>
    <x v="91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1"/>
    <x v="919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1"/>
    <x v="920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1"/>
    <x v="921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4"/>
    <x v="922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"/>
    <x v="92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x v="774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2"/>
    <x v="924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"/>
    <x v="9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x v="926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"/>
    <x v="92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"/>
    <x v="92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9"/>
    <x v="92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6"/>
    <x v="930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"/>
    <x v="931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"/>
    <x v="932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x v="93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2"/>
    <x v="934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"/>
    <x v="935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10"/>
    <x v="936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5"/>
    <x v="937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x v="938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x v="93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3"/>
    <x v="940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x v="73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"/>
    <x v="94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40"/>
    <x v="94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6"/>
    <x v="330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"/>
    <x v="943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2"/>
    <x v="94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"/>
    <x v="945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2"/>
    <x v="946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6"/>
    <x v="947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"/>
    <x v="948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1"/>
    <x v="13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"/>
    <x v="949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"/>
    <x v="950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"/>
    <x v="951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0"/>
    <x v="120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6"/>
    <x v="952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"/>
    <x v="953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"/>
    <x v="954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1"/>
    <x v="955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"/>
    <x v="95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"/>
    <x v="71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9"/>
    <x v="95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10"/>
    <x v="958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"/>
    <x v="959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"/>
    <x v="960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4"/>
    <x v="961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"/>
    <x v="962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1"/>
    <x v="96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"/>
    <x v="964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"/>
    <x v="96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x v="121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x v="121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1"/>
    <x v="707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20"/>
    <x v="966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5"/>
    <x v="967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"/>
    <x v="968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"/>
    <x v="969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7"/>
    <x v="97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x v="121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"/>
    <x v="971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"/>
    <x v="101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"/>
    <x v="972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8"/>
    <x v="29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x v="973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"/>
    <x v="974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"/>
    <x v="975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2"/>
    <x v="976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"/>
    <x v="977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"/>
    <x v="199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"/>
    <x v="9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"/>
    <x v="979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4"/>
    <x v="980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"/>
    <x v="981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3"/>
    <x v="982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3"/>
    <x v="98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"/>
    <x v="984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2"/>
    <x v="985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6"/>
    <x v="986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"/>
    <x v="98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6"/>
    <x v="98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"/>
    <x v="989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x v="375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9"/>
    <x v="990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"/>
    <x v="991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"/>
    <x v="992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"/>
    <x v="99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1"/>
    <x v="99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"/>
    <x v="995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4"/>
    <x v="996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"/>
    <x v="99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x v="998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"/>
    <x v="999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"/>
    <x v="1000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"/>
    <x v="1001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"/>
    <x v="1002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"/>
    <x v="1003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"/>
    <x v="1004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2"/>
    <x v="1005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x v="1006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"/>
    <x v="919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"/>
    <x v="847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"/>
    <x v="1007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"/>
    <x v="1008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"/>
    <x v="1009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9"/>
    <x v="368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7"/>
    <x v="101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5"/>
    <x v="1011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"/>
    <x v="1012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"/>
    <x v="1013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"/>
    <x v="1014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4"/>
    <x v="1015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"/>
    <x v="1016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"/>
    <x v="1017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2"/>
    <x v="101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"/>
    <x v="10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4"/>
    <x v="1020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10"/>
    <x v="1021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"/>
    <x v="102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"/>
    <x v="1023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7"/>
    <x v="246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"/>
    <x v="10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3"/>
    <x v="1025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2"/>
    <x v="1026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"/>
    <x v="1027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"/>
    <x v="144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1"/>
    <x v="501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"/>
    <x v="1028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x v="121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0"/>
    <x v="120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"/>
    <x v="1029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5"/>
    <x v="1030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x v="101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"/>
    <x v="120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"/>
    <x v="1031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x v="121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"/>
    <x v="440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"/>
    <x v="1032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"/>
    <x v="884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3"/>
    <x v="120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"/>
    <x v="101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"/>
    <x v="31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"/>
    <x v="101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"/>
    <x v="1033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x v="121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x v="121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"/>
    <x v="1034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5"/>
    <x v="2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x v="121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"/>
    <x v="128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2"/>
    <x v="103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x v="121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7"/>
    <x v="1036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10"/>
    <x v="1037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"/>
    <x v="501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1"/>
    <x v="1038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7"/>
    <x v="1039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x v="753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7"/>
    <x v="179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0"/>
    <x v="120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"/>
    <x v="1040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x v="121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x v="121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x v="121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x v="121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x v="121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0"/>
    <x v="380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x v="121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x v="121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0"/>
    <x v="120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0"/>
    <x v="120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x v="121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x v="121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1"/>
    <x v="2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1"/>
    <x v="1041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3"/>
    <x v="1042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x v="121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x v="121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x v="121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x v="121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"/>
    <x v="1043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9"/>
    <x v="104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8"/>
    <x v="104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"/>
    <x v="1046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"/>
    <x v="104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8"/>
    <x v="1048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"/>
    <x v="1049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"/>
    <x v="1050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"/>
    <x v="1051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"/>
    <x v="1052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4"/>
    <x v="105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9"/>
    <x v="1054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1"/>
    <x v="1055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"/>
    <x v="1056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9"/>
    <x v="105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2"/>
    <x v="1058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"/>
    <x v="1059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2"/>
    <x v="1060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"/>
    <x v="106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"/>
    <x v="106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"/>
    <x v="827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"/>
    <x v="144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1"/>
    <x v="380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x v="121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"/>
    <x v="73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"/>
    <x v="580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x v="121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"/>
    <x v="88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x v="121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1"/>
    <x v="1063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"/>
    <x v="101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1"/>
    <x v="2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x v="121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9"/>
    <x v="1064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x v="121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x v="121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0"/>
    <x v="120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2"/>
    <x v="1065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"/>
    <x v="144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"/>
    <x v="1066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"/>
    <x v="1067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"/>
    <x v="10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8"/>
    <x v="106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8"/>
    <x v="1070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4"/>
    <x v="1071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"/>
    <x v="1072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x v="1073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1"/>
    <x v="1074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4"/>
    <x v="1075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"/>
    <x v="107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2"/>
    <x v="1077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9"/>
    <x v="107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"/>
    <x v="1079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"/>
    <x v="1080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"/>
    <x v="1081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9"/>
    <x v="1082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2"/>
    <x v="1083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"/>
    <x v="1084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"/>
    <x v="1085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"/>
    <x v="1086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7"/>
    <x v="1087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9"/>
    <x v="1088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5"/>
    <x v="4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7"/>
    <x v="108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"/>
    <x v="1090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"/>
    <x v="1091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"/>
    <x v="216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2"/>
    <x v="1092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1"/>
    <x v="1093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5"/>
    <x v="109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6"/>
    <x v="1095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"/>
    <x v="1096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"/>
    <x v="1097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8"/>
    <x v="1098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"/>
    <x v="1099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"/>
    <x v="1100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80"/>
    <x v="1101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3"/>
    <x v="1102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6"/>
    <x v="1103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8"/>
    <x v="1104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0"/>
    <x v="362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x v="135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"/>
    <x v="119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x v="121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0"/>
    <x v="120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9"/>
    <x v="1105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x v="121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9"/>
    <x v="88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x v="1106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"/>
    <x v="1107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x v="121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"/>
    <x v="1108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x v="121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x v="121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x v="121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"/>
    <x v="1109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x v="101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5"/>
    <x v="123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"/>
    <x v="73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4"/>
    <x v="82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1"/>
    <x v="402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x v="121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"/>
    <x v="65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"/>
    <x v="119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3"/>
    <x v="101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"/>
    <x v="1110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"/>
    <x v="1111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4"/>
    <x v="1112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x v="121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"/>
    <x v="1113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1"/>
    <x v="135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x v="683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"/>
    <x v="111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"/>
    <x v="1115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3"/>
    <x v="111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x v="177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1"/>
    <x v="440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1"/>
    <x v="22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1"/>
    <x v="448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x v="121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1"/>
    <x v="144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"/>
    <x v="1117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0"/>
    <x v="2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x v="121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x v="1118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x v="121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0"/>
    <x v="120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x v="121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x v="121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2"/>
    <x v="1119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"/>
    <x v="1120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x v="121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0"/>
    <x v="120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1"/>
    <x v="372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"/>
    <x v="375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"/>
    <x v="380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x v="121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"/>
    <x v="120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x v="121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"/>
    <x v="9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"/>
    <x v="1042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"/>
    <x v="1121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"/>
    <x v="1122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"/>
    <x v="1123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1"/>
    <x v="1124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"/>
    <x v="1125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"/>
    <x v="112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"/>
    <x v="1127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"/>
    <x v="1128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2"/>
    <x v="112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"/>
    <x v="1130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"/>
    <x v="73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2"/>
    <x v="1131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3"/>
    <x v="1122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"/>
    <x v="1132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"/>
    <x v="1133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6"/>
    <x v="1134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"/>
    <x v="1135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"/>
    <x v="113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3"/>
    <x v="113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"/>
    <x v="113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2"/>
    <x v="1139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"/>
    <x v="1140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x v="1141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"/>
    <x v="114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"/>
    <x v="1143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x v="1144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1"/>
    <x v="114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4"/>
    <x v="114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"/>
    <x v="1147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6"/>
    <x v="1148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2"/>
    <x v="11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x v="1150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1"/>
    <x v="115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"/>
    <x v="1152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4"/>
    <x v="1153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4"/>
    <x v="1154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x v="1155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x v="1156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70"/>
    <x v="115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"/>
    <x v="115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x v="31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5"/>
    <x v="115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10"/>
    <x v="1160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1"/>
    <x v="1161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"/>
    <x v="1162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5"/>
    <x v="116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"/>
    <x v="1164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1"/>
    <x v="1165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2"/>
    <x v="1166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1"/>
    <x v="1167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1"/>
    <x v="116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"/>
    <x v="1169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20"/>
    <x v="1170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3"/>
    <x v="1171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"/>
    <x v="1172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5"/>
    <x v="1173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"/>
    <x v="11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3"/>
    <x v="1175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4"/>
    <x v="67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3"/>
    <x v="1176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3"/>
    <x v="1177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x v="1178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"/>
    <x v="1179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"/>
    <x v="1180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1"/>
    <x v="118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7"/>
    <x v="1182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3"/>
    <x v="11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40"/>
    <x v="399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3"/>
    <x v="118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1"/>
    <x v="118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3"/>
    <x v="118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"/>
    <x v="1187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2"/>
    <x v="1188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"/>
    <x v="208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"/>
    <x v="1189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2"/>
    <x v="119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"/>
    <x v="1191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x v="368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8"/>
    <x v="1192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"/>
    <x v="119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x v="121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2"/>
    <x v="1194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"/>
    <x v="1195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3"/>
    <x v="1196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"/>
    <x v="656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"/>
    <x v="1197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"/>
    <x v="1198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x v="1199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"/>
    <x v="1200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"/>
    <x v="1201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8"/>
    <x v="1202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"/>
    <x v="431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"/>
    <x v="144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2"/>
    <x v="120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x v="121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"/>
    <x v="1204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x v="121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"/>
    <x v="1205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"/>
    <x v="120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"/>
    <x v="144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0"/>
    <x v="120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"/>
    <x v="15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"/>
    <x v="1207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x v="121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x v="121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10"/>
    <x v="1208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x v="121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5"/>
    <x v="1209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1"/>
    <x v="441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1"/>
    <x v="1210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x v="121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2"/>
    <x v="73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8"/>
    <x v="121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"/>
    <x v="148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8"/>
    <x v="73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3"/>
    <x v="1212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"/>
    <x v="822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1"/>
    <x v="123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6"/>
    <x v="12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x v="121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0"/>
    <x v="120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7"/>
    <x v="1214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1"/>
    <x v="43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"/>
    <x v="1215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4"/>
    <x v="1216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0"/>
    <x v="120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"/>
    <x v="1217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x v="121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x v="121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x v="121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x v="121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x v="121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0"/>
    <x v="120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x v="687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1"/>
    <x v="1218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"/>
    <x v="98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"/>
    <x v="135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"/>
    <x v="120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x v="121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1"/>
    <x v="1219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9"/>
    <x v="1220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"/>
    <x v="1221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"/>
    <x v="1222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"/>
    <x v="1223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"/>
    <x v="1224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5"/>
    <x v="1225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30"/>
    <x v="1226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"/>
    <x v="1156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2"/>
    <x v="1227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3"/>
    <x v="1228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"/>
    <x v="122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x v="1230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1"/>
    <x v="1231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x v="501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3"/>
    <x v="1232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6"/>
    <x v="1233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5"/>
    <x v="1234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7"/>
    <x v="1235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"/>
    <x v="1236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x v="123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x v="1238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2"/>
    <x v="123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20"/>
    <x v="1240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"/>
    <x v="1241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x v="121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6"/>
    <x v="124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4"/>
    <x v="1243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3"/>
    <x v="124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7"/>
    <x v="450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"/>
    <x v="1245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6"/>
    <x v="124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"/>
    <x v="1247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6"/>
    <x v="124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"/>
    <x v="1249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7"/>
    <x v="33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4"/>
    <x v="1250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2"/>
    <x v="1251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"/>
    <x v="1252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40"/>
    <x v="1253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6"/>
    <x v="125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"/>
    <x v="1255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4"/>
    <x v="1256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40"/>
    <x v="1257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"/>
    <x v="1258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8"/>
    <x v="125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"/>
    <x v="1260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"/>
    <x v="1065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1"/>
    <x v="119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5"/>
    <x v="1033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4"/>
    <x v="1261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"/>
    <x v="1262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"/>
    <x v="135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"/>
    <x v="1263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9"/>
    <x v="126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"/>
    <x v="1265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8"/>
    <x v="1266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4"/>
    <x v="126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2"/>
    <x v="1268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"/>
    <x v="1269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4"/>
    <x v="1270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"/>
    <x v="12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1"/>
    <x v="12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"/>
    <x v="1273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"/>
    <x v="127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3"/>
    <x v="12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"/>
    <x v="1276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"/>
    <x v="12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1"/>
    <x v="1278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"/>
    <x v="501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0"/>
    <x v="1279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"/>
    <x v="1280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x v="121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"/>
    <x v="1281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x v="121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"/>
    <x v="1282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"/>
    <x v="1283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x v="121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"/>
    <x v="1284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7"/>
    <x v="128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5"/>
    <x v="128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x v="50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6"/>
    <x v="1287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"/>
    <x v="1288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"/>
    <x v="1289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x v="1290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1"/>
    <x v="129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"/>
    <x v="1292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7"/>
    <x v="1293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2"/>
    <x v="558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x v="129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3"/>
    <x v="380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3"/>
    <x v="823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"/>
    <x v="1295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x v="1296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"/>
    <x v="1297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7"/>
    <x v="1298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"/>
    <x v="1299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"/>
    <x v="1300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9"/>
    <x v="1301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2"/>
    <x v="1302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"/>
    <x v="1303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"/>
    <x v="130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"/>
    <x v="13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x v="1306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8"/>
    <x v="1307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1"/>
    <x v="1308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"/>
    <x v="57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"/>
    <x v="1309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2"/>
    <x v="1310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"/>
    <x v="1311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7"/>
    <x v="1312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2"/>
    <x v="1313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"/>
    <x v="131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"/>
    <x v="1315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"/>
    <x v="1316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x v="131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9"/>
    <x v="1318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2"/>
    <x v="1319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"/>
    <x v="1320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x v="121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"/>
    <x v="132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"/>
    <x v="144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3"/>
    <x v="1322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0"/>
    <x v="447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1"/>
    <x v="368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"/>
    <x v="119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5"/>
    <x v="868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x v="121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"/>
    <x v="132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2"/>
    <x v="1324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"/>
    <x v="1325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"/>
    <x v="656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0"/>
    <x v="31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1"/>
    <x v="1326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x v="121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x v="121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x v="121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"/>
    <x v="362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"/>
    <x v="1327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3"/>
    <x v="1328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1"/>
    <x v="1329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5"/>
    <x v="1330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"/>
    <x v="1331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"/>
    <x v="90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"/>
    <x v="133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"/>
    <x v="1333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"/>
    <x v="1334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7"/>
    <x v="974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5"/>
    <x v="1335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6"/>
    <x v="133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7"/>
    <x v="1105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x v="1337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5"/>
    <x v="1338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2"/>
    <x v="133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4"/>
    <x v="1340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"/>
    <x v="1341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5"/>
    <x v="1342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"/>
    <x v="134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"/>
    <x v="1344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3"/>
    <x v="1345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"/>
    <x v="143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7"/>
    <x v="1346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"/>
    <x v="380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"/>
    <x v="678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3"/>
    <x v="1347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"/>
    <x v="1209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2"/>
    <x v="134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"/>
    <x v="1349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"/>
    <x v="1350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0"/>
    <x v="119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"/>
    <x v="135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"/>
    <x v="1352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"/>
    <x v="179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2"/>
    <x v="447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1"/>
    <x v="1326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3"/>
    <x v="135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"/>
    <x v="673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"/>
    <x v="1354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"/>
    <x v="1355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7"/>
    <x v="1205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6"/>
    <x v="135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1"/>
    <x v="1357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"/>
    <x v="1358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"/>
    <x v="1359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"/>
    <x v="1360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"/>
    <x v="1361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"/>
    <x v="1362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"/>
    <x v="136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x v="1364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1"/>
    <x v="1365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7"/>
    <x v="136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"/>
    <x v="1367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4"/>
    <x v="1368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"/>
    <x v="1369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7"/>
    <x v="137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"/>
    <x v="1371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6"/>
    <x v="1372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1"/>
    <x v="1373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1"/>
    <x v="1374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"/>
    <x v="137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"/>
    <x v="1376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"/>
    <x v="1377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"/>
    <x v="1378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"/>
    <x v="13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50"/>
    <x v="138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1"/>
    <x v="43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"/>
    <x v="138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"/>
    <x v="138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1"/>
    <x v="1383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"/>
    <x v="1384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"/>
    <x v="1385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6"/>
    <x v="138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9"/>
    <x v="138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9"/>
    <x v="138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"/>
    <x v="1389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8"/>
    <x v="1390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6"/>
    <x v="139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7"/>
    <x v="1392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8"/>
    <x v="1393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"/>
    <x v="1394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3"/>
    <x v="139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7"/>
    <x v="139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60"/>
    <x v="1397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"/>
    <x v="1398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7"/>
    <x v="13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"/>
    <x v="1400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5"/>
    <x v="1401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"/>
    <x v="1402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2"/>
    <x v="140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"/>
    <x v="140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"/>
    <x v="1405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7"/>
    <x v="1406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"/>
    <x v="140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9"/>
    <x v="140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7"/>
    <x v="140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"/>
    <x v="1410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7"/>
    <x v="1411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5"/>
    <x v="1412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5"/>
    <x v="1413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"/>
    <x v="1414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x v="121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"/>
    <x v="141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"/>
    <x v="1416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"/>
    <x v="786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"/>
    <x v="120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"/>
    <x v="1417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"/>
    <x v="380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x v="73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7"/>
    <x v="141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"/>
    <x v="646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"/>
    <x v="120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x v="121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x v="121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8"/>
    <x v="433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x v="121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x v="121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"/>
    <x v="1419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1"/>
    <x v="1420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3"/>
    <x v="380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"/>
    <x v="1421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7"/>
    <x v="1422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x v="1423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"/>
    <x v="1424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4"/>
    <x v="142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8"/>
    <x v="1426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6"/>
    <x v="1427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"/>
    <x v="1428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"/>
    <x v="1429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"/>
    <x v="1240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20"/>
    <x v="1430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5"/>
    <x v="1431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5"/>
    <x v="1432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4"/>
    <x v="1433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"/>
    <x v="1434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2"/>
    <x v="1435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"/>
    <x v="1436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"/>
    <x v="1437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5"/>
    <x v="1438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"/>
    <x v="1439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"/>
    <x v="1440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"/>
    <x v="1441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"/>
    <x v="1442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"/>
    <x v="144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"/>
    <x v="144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"/>
    <x v="144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"/>
    <x v="1446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"/>
    <x v="1447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"/>
    <x v="1448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"/>
    <x v="144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"/>
    <x v="1450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"/>
    <x v="145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9"/>
    <x v="1452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7"/>
    <x v="1453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"/>
    <x v="1454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2"/>
    <x v="145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"/>
    <x v="145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1"/>
    <x v="1457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"/>
    <x v="1458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"/>
    <x v="1459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2"/>
    <x v="1460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4"/>
    <x v="1461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"/>
    <x v="811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"/>
    <x v="1462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"/>
    <x v="146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"/>
    <x v="146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3"/>
    <x v="146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"/>
    <x v="1466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"/>
    <x v="1467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"/>
    <x v="146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"/>
    <x v="1469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"/>
    <x v="1470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"/>
    <x v="1471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4"/>
    <x v="147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"/>
    <x v="1473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"/>
    <x v="1474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"/>
    <x v="147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"/>
    <x v="1476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"/>
    <x v="14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"/>
    <x v="1478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8"/>
    <x v="147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5"/>
    <x v="1480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"/>
    <x v="148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"/>
    <x v="344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"/>
    <x v="1482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9"/>
    <x v="1483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7"/>
    <x v="1484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"/>
    <x v="1485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"/>
    <x v="1486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"/>
    <x v="1487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1"/>
    <x v="1488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1"/>
    <x v="1489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3"/>
    <x v="1490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3"/>
    <x v="1491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"/>
    <x v="1492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"/>
    <x v="1493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6"/>
    <x v="149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"/>
    <x v="149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"/>
    <x v="1496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8"/>
    <x v="1497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5"/>
    <x v="1498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1"/>
    <x v="1499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"/>
    <x v="441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"/>
    <x v="1500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4"/>
    <x v="1501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1"/>
    <x v="1502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4"/>
    <x v="1503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6"/>
    <x v="1504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"/>
    <x v="150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"/>
    <x v="1506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"/>
    <x v="1507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"/>
    <x v="15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"/>
    <x v="1509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1"/>
    <x v="1510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x v="382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2"/>
    <x v="1511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x v="1512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"/>
    <x v="15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"/>
    <x v="1514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7"/>
    <x v="1515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"/>
    <x v="1516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x v="151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"/>
    <x v="1518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30"/>
    <x v="13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x v="1383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"/>
    <x v="1519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8"/>
    <x v="1520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"/>
    <x v="1521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7"/>
    <x v="1522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"/>
    <x v="152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7"/>
    <x v="851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x v="50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5"/>
    <x v="152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5"/>
    <x v="1525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6"/>
    <x v="1526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1"/>
    <x v="1527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8"/>
    <x v="152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5"/>
    <x v="152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1"/>
    <x v="1530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1"/>
    <x v="153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1"/>
    <x v="1532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"/>
    <x v="15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x v="119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"/>
    <x v="1534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"/>
    <x v="1535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"/>
    <x v="144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9"/>
    <x v="1536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"/>
    <x v="380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2"/>
    <x v="1537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"/>
    <x v="1209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x v="153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"/>
    <x v="1539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2"/>
    <x v="1540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2"/>
    <x v="1541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10"/>
    <x v="154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0"/>
    <x v="1543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"/>
    <x v="1544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3"/>
    <x v="1545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"/>
    <x v="1546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"/>
    <x v="154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x v="121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6"/>
    <x v="154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"/>
    <x v="817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2"/>
    <x v="154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"/>
    <x v="1550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"/>
    <x v="120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1"/>
    <x v="1551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x v="120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x v="121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1"/>
    <x v="1552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"/>
    <x v="1537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"/>
    <x v="381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0"/>
    <x v="434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1"/>
    <x v="120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"/>
    <x v="1534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3"/>
    <x v="1553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"/>
    <x v="1554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7"/>
    <x v="1555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1"/>
    <x v="31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1"/>
    <x v="1556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6"/>
    <x v="155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"/>
    <x v="1558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"/>
    <x v="1559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3"/>
    <x v="1560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9"/>
    <x v="1561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7"/>
    <x v="156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x v="377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2"/>
    <x v="1563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x v="1564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1"/>
    <x v="1565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"/>
    <x v="1566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x v="909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7"/>
    <x v="1567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3"/>
    <x v="109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x v="1568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"/>
    <x v="156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"/>
    <x v="92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9"/>
    <x v="157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"/>
    <x v="157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"/>
    <x v="1572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"/>
    <x v="1573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"/>
    <x v="820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"/>
    <x v="1574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5"/>
    <x v="157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7"/>
    <x v="1576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10"/>
    <x v="157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5"/>
    <x v="157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"/>
    <x v="1579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"/>
    <x v="1580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5"/>
    <x v="1581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20"/>
    <x v="158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"/>
    <x v="1583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"/>
    <x v="1584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"/>
    <x v="1585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"/>
    <x v="1586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4"/>
    <x v="1587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"/>
    <x v="1588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3"/>
    <x v="1589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7"/>
    <x v="1590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"/>
    <x v="159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3"/>
    <x v="159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"/>
    <x v="476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10"/>
    <x v="1593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3"/>
    <x v="1594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x v="1278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3"/>
    <x v="1595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x v="159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2"/>
    <x v="1597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1"/>
    <x v="1598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"/>
    <x v="159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6"/>
    <x v="603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"/>
    <x v="1600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x v="119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3"/>
    <x v="1601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"/>
    <x v="160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6"/>
    <x v="160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"/>
    <x v="1604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3"/>
    <x v="1090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2"/>
    <x v="160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"/>
    <x v="1606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"/>
    <x v="160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3"/>
    <x v="1608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6"/>
    <x v="1609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"/>
    <x v="1610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5"/>
    <x v="1611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"/>
    <x v="161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"/>
    <x v="161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"/>
    <x v="1614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"/>
    <x v="81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6"/>
    <x v="161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"/>
    <x v="1616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6"/>
    <x v="1617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"/>
    <x v="1618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x v="1619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"/>
    <x v="1620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"/>
    <x v="1621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3"/>
    <x v="1622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"/>
    <x v="162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"/>
    <x v="1624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1"/>
    <x v="1625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"/>
    <x v="1626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"/>
    <x v="162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x v="1628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"/>
    <x v="17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"/>
    <x v="1629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"/>
    <x v="1630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"/>
    <x v="163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"/>
    <x v="632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9"/>
    <x v="132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"/>
    <x v="1632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"/>
    <x v="1633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"/>
    <x v="1634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3"/>
    <x v="1635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60"/>
    <x v="123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7"/>
    <x v="311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3"/>
    <x v="1012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"/>
    <x v="1636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7"/>
    <x v="1637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"/>
    <x v="163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7"/>
    <x v="1639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80"/>
    <x v="1640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"/>
    <x v="164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6"/>
    <x v="1642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"/>
    <x v="1643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9"/>
    <x v="1644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"/>
    <x v="16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1"/>
    <x v="1646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3"/>
    <x v="1647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2"/>
    <x v="1648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"/>
    <x v="1649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"/>
    <x v="1650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7"/>
    <x v="1651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"/>
    <x v="1652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20"/>
    <x v="1653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8"/>
    <x v="165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6"/>
    <x v="446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"/>
    <x v="1655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1"/>
    <x v="1656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4"/>
    <x v="1657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4"/>
    <x v="1658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x v="1659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"/>
    <x v="1660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1"/>
    <x v="1514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"/>
    <x v="1661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"/>
    <x v="1662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"/>
    <x v="1663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20"/>
    <x v="1664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"/>
    <x v="1665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"/>
    <x v="1666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"/>
    <x v="1667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3"/>
    <x v="1668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"/>
    <x v="832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"/>
    <x v="1669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"/>
    <x v="1670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"/>
    <x v="167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"/>
    <x v="16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1"/>
    <x v="167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"/>
    <x v="1674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"/>
    <x v="16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"/>
    <x v="121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4"/>
    <x v="484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1"/>
    <x v="131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"/>
    <x v="1676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1"/>
    <x v="167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"/>
    <x v="1678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7"/>
    <x v="167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7"/>
    <x v="1680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"/>
    <x v="1681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7"/>
    <x v="16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9"/>
    <x v="168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"/>
    <x v="16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8"/>
    <x v="1685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6"/>
    <x v="150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7"/>
    <x v="789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3"/>
    <x v="1686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"/>
    <x v="1687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x v="1688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"/>
    <x v="1689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8"/>
    <x v="1690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9"/>
    <x v="880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"/>
    <x v="1691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"/>
    <x v="1209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x v="179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1"/>
    <x v="1692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x v="169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1"/>
    <x v="1694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"/>
    <x v="169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"/>
    <x v="1696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6"/>
    <x v="1697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"/>
    <x v="1698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"/>
    <x v="1699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"/>
    <x v="1700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"/>
    <x v="170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2"/>
    <x v="1702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"/>
    <x v="1703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1"/>
    <x v="170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1"/>
    <x v="170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"/>
    <x v="1706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"/>
    <x v="170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6"/>
    <x v="1708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x v="121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x v="121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x v="462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"/>
    <x v="120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x v="121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0"/>
    <x v="31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2"/>
    <x v="2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"/>
    <x v="1205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x v="121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x v="121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1"/>
    <x v="170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x v="121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x v="121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0"/>
    <x v="380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1"/>
    <x v="440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x v="121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x v="121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x v="121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5"/>
    <x v="1710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"/>
    <x v="447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x v="121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9"/>
    <x v="88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x v="121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x v="121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x v="121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1"/>
    <x v="171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"/>
    <x v="1712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"/>
    <x v="73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x v="121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"/>
    <x v="372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x v="121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"/>
    <x v="179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0"/>
    <x v="73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0"/>
    <x v="119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x v="121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1"/>
    <x v="1713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x v="121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x v="121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x v="121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"/>
    <x v="1714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2"/>
    <x v="1715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3"/>
    <x v="822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"/>
    <x v="1716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1"/>
    <x v="120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"/>
    <x v="171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x v="121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1"/>
    <x v="1718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"/>
    <x v="1719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"/>
    <x v="179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x v="121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"/>
    <x v="380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x v="121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"/>
    <x v="73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"/>
    <x v="1720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x v="121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"/>
    <x v="119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x v="121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x v="121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x v="121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x v="121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1"/>
    <x v="1721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"/>
    <x v="364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7"/>
    <x v="172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x v="121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3"/>
    <x v="172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"/>
    <x v="172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"/>
    <x v="1725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"/>
    <x v="2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2"/>
    <x v="468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x v="121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1"/>
    <x v="679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x v="121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1"/>
    <x v="153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"/>
    <x v="1726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1"/>
    <x v="1727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0"/>
    <x v="144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x v="121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"/>
    <x v="120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x v="121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5"/>
    <x v="1728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0"/>
    <x v="120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"/>
    <x v="120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0"/>
    <x v="1729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"/>
    <x v="1730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0"/>
    <x v="120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x v="121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0"/>
    <x v="120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0"/>
    <x v="120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"/>
    <x v="173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1"/>
    <x v="678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0"/>
    <x v="120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0"/>
    <x v="120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x v="121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"/>
    <x v="31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"/>
    <x v="1732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0"/>
    <x v="377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x v="121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"/>
    <x v="73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x v="121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"/>
    <x v="144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8"/>
    <x v="173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6"/>
    <x v="9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3"/>
    <x v="1734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9"/>
    <x v="1735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3"/>
    <x v="1624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8"/>
    <x v="173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"/>
    <x v="1737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8"/>
    <x v="173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x v="466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2"/>
    <x v="173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"/>
    <x v="1740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4"/>
    <x v="1741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5"/>
    <x v="3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1"/>
    <x v="174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x v="78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1"/>
    <x v="1743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"/>
    <x v="1744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"/>
    <x v="1745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"/>
    <x v="123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1"/>
    <x v="174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4"/>
    <x v="1747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1"/>
    <x v="174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"/>
    <x v="1117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"/>
    <x v="123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"/>
    <x v="1105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x v="1749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9"/>
    <x v="1750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"/>
    <x v="1392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4"/>
    <x v="175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"/>
    <x v="1752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x v="175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6"/>
    <x v="276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x v="1754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"/>
    <x v="1755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5"/>
    <x v="1090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"/>
    <x v="1756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"/>
    <x v="1757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8"/>
    <x v="1758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"/>
    <x v="175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x v="404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3"/>
    <x v="1760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"/>
    <x v="1665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4"/>
    <x v="1761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"/>
    <x v="1762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"/>
    <x v="1763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6"/>
    <x v="1764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"/>
    <x v="1765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7"/>
    <x v="1766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4"/>
    <x v="1767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"/>
    <x v="176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"/>
    <x v="1769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x v="1770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9"/>
    <x v="1771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"/>
    <x v="1772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8"/>
    <x v="147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x v="1773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3"/>
    <x v="1774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6"/>
    <x v="1775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3"/>
    <x v="1776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"/>
    <x v="1777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3"/>
    <x v="1778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0"/>
    <x v="1779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x v="121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x v="121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x v="121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1"/>
    <x v="2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x v="121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x v="121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"/>
    <x v="669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"/>
    <x v="822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x v="121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x v="121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x v="121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2"/>
    <x v="1780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9"/>
    <x v="1781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x v="121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10"/>
    <x v="1782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x v="121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0"/>
    <x v="1783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x v="121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"/>
    <x v="178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x v="17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"/>
    <x v="1786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2"/>
    <x v="178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"/>
    <x v="1788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3"/>
    <x v="1789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"/>
    <x v="21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"/>
    <x v="1790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"/>
    <x v="1791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x v="1792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"/>
    <x v="17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"/>
    <x v="179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1"/>
    <x v="772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x v="1795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4"/>
    <x v="179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6"/>
    <x v="179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"/>
    <x v="101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"/>
    <x v="1798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"/>
    <x v="1799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"/>
    <x v="1800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"/>
    <x v="35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4"/>
    <x v="1801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"/>
    <x v="1802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1"/>
    <x v="1803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"/>
    <x v="180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2"/>
    <x v="180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20"/>
    <x v="1806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2"/>
    <x v="1807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3"/>
    <x v="1808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1"/>
    <x v="1809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3"/>
    <x v="1810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7"/>
    <x v="1811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6"/>
    <x v="1812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3"/>
    <x v="1813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"/>
    <x v="181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6"/>
    <x v="1815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"/>
    <x v="1816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9"/>
    <x v="1817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"/>
    <x v="1818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"/>
    <x v="1819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x v="121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1"/>
    <x v="380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x v="121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x v="121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x v="101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x v="121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"/>
    <x v="88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1"/>
    <x v="73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"/>
    <x v="1820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1"/>
    <x v="1821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"/>
    <x v="368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x v="121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x v="121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x v="121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x v="121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x v="121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x v="121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x v="121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"/>
    <x v="182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1"/>
    <x v="15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1"/>
    <x v="1823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0"/>
    <x v="120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1"/>
    <x v="120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x v="121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"/>
    <x v="73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"/>
    <x v="144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"/>
    <x v="182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4"/>
    <x v="18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"/>
    <x v="144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x v="121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2"/>
    <x v="31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"/>
    <x v="73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x v="121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0"/>
    <x v="120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"/>
    <x v="182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4"/>
    <x v="182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6"/>
    <x v="1828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x v="182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1"/>
    <x v="656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7"/>
    <x v="1830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"/>
    <x v="95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"/>
    <x v="1831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"/>
    <x v="1832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"/>
    <x v="183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"/>
    <x v="1834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"/>
    <x v="1835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8"/>
    <x v="799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4"/>
    <x v="1836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4"/>
    <x v="183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"/>
    <x v="1838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1"/>
    <x v="1839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2"/>
    <x v="700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"/>
    <x v="1840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x v="184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70"/>
    <x v="1842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5"/>
    <x v="1843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8"/>
    <x v="1844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"/>
    <x v="184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"/>
    <x v="1341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4"/>
    <x v="1846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6"/>
    <x v="18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"/>
    <x v="1848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4"/>
    <x v="1849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"/>
    <x v="905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x v="1850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"/>
    <x v="150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7"/>
    <x v="1851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"/>
    <x v="1852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8"/>
    <x v="1853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8"/>
    <x v="1854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5"/>
    <x v="1855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"/>
    <x v="1856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5"/>
    <x v="1857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"/>
    <x v="1858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x v="185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"/>
    <x v="1860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"/>
    <x v="1861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2"/>
    <x v="1862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x v="1863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6"/>
    <x v="186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x v="2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x v="121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4"/>
    <x v="186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"/>
    <x v="1866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1"/>
    <x v="1867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"/>
    <x v="1868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"/>
    <x v="1028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1"/>
    <x v="1869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0"/>
    <x v="1870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1"/>
    <x v="1871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2"/>
    <x v="187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1"/>
    <x v="187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2"/>
    <x v="187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0"/>
    <x v="434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"/>
    <x v="187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"/>
    <x v="187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9"/>
    <x v="18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0"/>
    <x v="1878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3"/>
    <x v="1879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0"/>
    <x v="1880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3"/>
    <x v="1881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7"/>
    <x v="1882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5"/>
    <x v="1883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"/>
    <x v="188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"/>
    <x v="1885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"/>
    <x v="1886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1"/>
    <x v="1887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1"/>
    <x v="1888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"/>
    <x v="1889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"/>
    <x v="1890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"/>
    <x v="1891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"/>
    <x v="189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8"/>
    <x v="1893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3"/>
    <x v="1894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8"/>
    <x v="189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"/>
    <x v="189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8"/>
    <x v="1897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0"/>
    <x v="1898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"/>
    <x v="878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1"/>
    <x v="15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1"/>
    <x v="440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"/>
    <x v="189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"/>
    <x v="1028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"/>
    <x v="438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"/>
    <x v="119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x v="121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x v="121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"/>
    <x v="1900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0"/>
    <x v="120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1"/>
    <x v="1901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0"/>
    <x v="827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1"/>
    <x v="380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1"/>
    <x v="140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0"/>
    <x v="120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"/>
    <x v="1902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6"/>
    <x v="1903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"/>
    <x v="1904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"/>
    <x v="1905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x v="121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1"/>
    <x v="827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"/>
    <x v="78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"/>
    <x v="1906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4"/>
    <x v="190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"/>
    <x v="190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1"/>
    <x v="1909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"/>
    <x v="1910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1"/>
    <x v="42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"/>
    <x v="1911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2"/>
    <x v="1912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4"/>
    <x v="1913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1"/>
    <x v="191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"/>
    <x v="1915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"/>
    <x v="1694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"/>
    <x v="1916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5"/>
    <x v="1917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20"/>
    <x v="1085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"/>
    <x v="1918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4"/>
    <x v="1919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9"/>
    <x v="1920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"/>
    <x v="192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x v="29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3"/>
    <x v="192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"/>
    <x v="1923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7"/>
    <x v="1924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5"/>
    <x v="192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6"/>
    <x v="1926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"/>
    <x v="192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2"/>
    <x v="1928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"/>
    <x v="1929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"/>
    <x v="1810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"/>
    <x v="1930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"/>
    <x v="1931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8"/>
    <x v="193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x v="193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"/>
    <x v="193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3"/>
    <x v="19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"/>
    <x v="1936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8"/>
    <x v="1937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"/>
    <x v="1621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"/>
    <x v="193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"/>
    <x v="43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"/>
    <x v="1939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x v="121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"/>
    <x v="1940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2"/>
    <x v="1941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7"/>
    <x v="1281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"/>
    <x v="431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"/>
    <x v="508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"/>
    <x v="687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x v="121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x v="121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"/>
    <x v="1942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x v="12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x v="121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x v="1943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"/>
    <x v="1944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1"/>
    <x v="144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2"/>
    <x v="492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1"/>
    <x v="1780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x v="121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1"/>
    <x v="373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1"/>
    <x v="380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"/>
    <x v="179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"/>
    <x v="784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x v="121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x v="380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1"/>
    <x v="1945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"/>
    <x v="194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"/>
    <x v="120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"/>
    <x v="640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x v="121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x v="121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"/>
    <x v="120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"/>
    <x v="19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x v="753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8"/>
    <x v="1948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"/>
    <x v="119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6"/>
    <x v="1949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"/>
    <x v="444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x v="121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"/>
    <x v="1192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x v="583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5"/>
    <x v="1950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x v="195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5"/>
    <x v="1952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8"/>
    <x v="1953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20"/>
    <x v="9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3"/>
    <x v="587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"/>
    <x v="1954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"/>
    <x v="371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3"/>
    <x v="1955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8"/>
    <x v="1223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1"/>
    <x v="195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x v="380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"/>
    <x v="195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6"/>
    <x v="878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3"/>
    <x v="1958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"/>
    <x v="1959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7"/>
    <x v="1960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x v="1961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"/>
    <x v="1256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2"/>
    <x v="1962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8"/>
    <x v="196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5"/>
    <x v="73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"/>
    <x v="196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"/>
    <x v="196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x v="1966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"/>
    <x v="109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"/>
    <x v="1967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"/>
    <x v="1968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"/>
    <x v="1969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"/>
    <x v="192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8"/>
    <x v="1970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8"/>
    <x v="1971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x v="1972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2"/>
    <x v="197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x v="197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"/>
    <x v="197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5"/>
    <x v="1976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x v="1977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x v="134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x v="418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x v="1978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7"/>
    <x v="693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"/>
    <x v="1979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8"/>
    <x v="1980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"/>
    <x v="1981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"/>
    <x v="1982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7"/>
    <x v="1983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x v="1984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1"/>
    <x v="19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5"/>
    <x v="1986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"/>
    <x v="1987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x v="1988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"/>
    <x v="1989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8"/>
    <x v="1990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x v="785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"/>
    <x v="1991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"/>
    <x v="1992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x v="1993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x v="119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x v="121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x v="121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"/>
    <x v="179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2"/>
    <x v="199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x v="121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x v="121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"/>
    <x v="457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x v="144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4"/>
    <x v="1995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x v="121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2"/>
    <x v="199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x v="121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2"/>
    <x v="1997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x v="88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5"/>
    <x v="821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20"/>
    <x v="13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x v="121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2"/>
    <x v="431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7"/>
    <x v="1998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x v="1999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"/>
    <x v="1714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"/>
    <x v="135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2"/>
    <x v="140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x v="121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1"/>
    <x v="377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"/>
    <x v="200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"/>
    <x v="2001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1"/>
    <x v="1238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x v="160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5"/>
    <x v="158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x v="121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"/>
    <x v="2002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"/>
    <x v="200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0"/>
    <x v="1029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x v="121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1"/>
    <x v="149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"/>
    <x v="2004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"/>
    <x v="2005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"/>
    <x v="2006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x v="121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4"/>
    <x v="2007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"/>
    <x v="2008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"/>
    <x v="2009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3"/>
    <x v="433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x v="119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"/>
    <x v="144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x v="121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"/>
    <x v="2010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"/>
    <x v="582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3"/>
    <x v="1594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"/>
    <x v="201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1"/>
    <x v="381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x v="121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5"/>
    <x v="2012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1"/>
    <x v="2013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5"/>
    <x v="201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"/>
    <x v="2015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x v="121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2"/>
    <x v="201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1"/>
    <x v="362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0"/>
    <x v="380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1"/>
    <x v="2017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x v="644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8"/>
    <x v="2018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"/>
    <x v="2019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"/>
    <x v="120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3"/>
    <x v="1775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0"/>
    <x v="135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0"/>
    <x v="120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7"/>
    <x v="2020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"/>
    <x v="2021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"/>
    <x v="120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0"/>
    <x v="120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"/>
    <x v="2022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8"/>
    <x v="2023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2"/>
    <x v="2024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"/>
    <x v="353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9"/>
    <x v="434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7"/>
    <x v="2025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x v="1340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x v="160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x v="179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"/>
    <x v="202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"/>
    <x v="2027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x v="753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1"/>
    <x v="2028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x v="683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"/>
    <x v="2029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1"/>
    <x v="2030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x v="596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"/>
    <x v="2031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3"/>
    <x v="2032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x v="203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1"/>
    <x v="203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x v="175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"/>
    <x v="2035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"/>
    <x v="2036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3"/>
    <x v="2037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"/>
    <x v="12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0"/>
    <x v="120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"/>
    <x v="2038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x v="121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x v="101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x v="121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"/>
    <x v="120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"/>
    <x v="2039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0"/>
    <x v="2040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3"/>
    <x v="381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x v="121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"/>
    <x v="2041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"/>
    <x v="2042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"/>
    <x v="2043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x v="121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60"/>
    <x v="177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7"/>
    <x v="204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2"/>
    <x v="72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x v="121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x v="121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x v="121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10"/>
    <x v="204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2"/>
    <x v="546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7"/>
    <x v="2046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1"/>
    <x v="2047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"/>
    <x v="2048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4"/>
    <x v="204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4"/>
    <x v="205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x v="2051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3"/>
    <x v="20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x v="205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"/>
    <x v="2054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"/>
    <x v="2055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5"/>
    <x v="2056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x v="124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"/>
    <x v="2057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"/>
    <x v="2058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4"/>
    <x v="78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"/>
    <x v="205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"/>
    <x v="206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"/>
    <x v="709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9"/>
    <x v="1290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"/>
    <x v="11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7"/>
    <x v="2061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"/>
    <x v="2062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2"/>
    <x v="2063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6"/>
    <x v="2064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"/>
    <x v="206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x v="669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7"/>
    <x v="2066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x v="206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"/>
    <x v="2068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5"/>
    <x v="206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"/>
    <x v="1187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8"/>
    <x v="2070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5"/>
    <x v="2071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2"/>
    <x v="2072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4"/>
    <x v="2073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"/>
    <x v="2074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9"/>
    <x v="207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x v="368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9"/>
    <x v="2076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9"/>
    <x v="2077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"/>
    <x v="207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3"/>
    <x v="20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"/>
    <x v="2080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8"/>
    <x v="2081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x v="1205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"/>
    <x v="2082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20"/>
    <x v="2083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x v="2084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4"/>
    <x v="208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"/>
    <x v="2086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7"/>
    <x v="208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"/>
    <x v="2088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"/>
    <x v="2089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3"/>
    <x v="2090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6"/>
    <x v="2091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1"/>
    <x v="2092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"/>
    <x v="2093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1"/>
    <x v="2094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"/>
    <x v="90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1"/>
    <x v="209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x v="2096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"/>
    <x v="209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"/>
    <x v="2098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"/>
    <x v="1769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"/>
    <x v="2099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"/>
    <x v="2100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10"/>
    <x v="2101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7"/>
    <x v="2102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x v="246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"/>
    <x v="1302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7"/>
    <x v="210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3"/>
    <x v="2104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9"/>
    <x v="2105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7"/>
    <x v="210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"/>
    <x v="2107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1"/>
    <x v="2108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9"/>
    <x v="2109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8"/>
    <x v="2110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"/>
    <x v="2111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x v="211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"/>
    <x v="2113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"/>
    <x v="211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3"/>
    <x v="2115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1"/>
    <x v="2116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x v="211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"/>
    <x v="2118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7"/>
    <x v="17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x v="2119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4"/>
    <x v="2120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"/>
    <x v="822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"/>
    <x v="140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x v="121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0"/>
    <x v="120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x v="121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x v="121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0"/>
    <x v="120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"/>
    <x v="212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"/>
    <x v="1727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x v="121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7"/>
    <x v="212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20"/>
    <x v="2123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"/>
    <x v="2124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"/>
    <x v="144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2"/>
    <x v="212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3"/>
    <x v="438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0"/>
    <x v="2126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"/>
    <x v="2127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"/>
    <x v="212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60"/>
    <x v="2129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0"/>
    <x v="120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0"/>
    <x v="2130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0"/>
    <x v="2131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9"/>
    <x v="2132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"/>
    <x v="2133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"/>
    <x v="1780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"/>
    <x v="1902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1"/>
    <x v="2134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0"/>
    <x v="213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"/>
    <x v="213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x v="121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"/>
    <x v="791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2"/>
    <x v="2137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"/>
    <x v="213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"/>
    <x v="40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1"/>
    <x v="368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"/>
    <x v="823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"/>
    <x v="213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"/>
    <x v="214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6"/>
    <x v="180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"/>
    <x v="239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3"/>
    <x v="2141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0"/>
    <x v="380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"/>
    <x v="73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4"/>
    <x v="2142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"/>
    <x v="214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4"/>
    <x v="214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4"/>
    <x v="2145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"/>
    <x v="2146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x v="380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"/>
    <x v="2147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"/>
    <x v="148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30"/>
    <x v="2148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"/>
    <x v="2149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"/>
    <x v="215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20"/>
    <x v="2151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0"/>
    <x v="31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"/>
    <x v="6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"/>
    <x v="119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7"/>
    <x v="2152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5"/>
    <x v="2153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"/>
    <x v="2154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x v="121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x v="462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"/>
    <x v="1340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"/>
    <x v="120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"/>
    <x v="215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"/>
    <x v="144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0"/>
    <x v="2156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1"/>
    <x v="119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"/>
    <x v="2157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"/>
    <x v="215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0"/>
    <x v="516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x v="121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"/>
    <x v="2159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x v="121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9"/>
    <x v="2160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1"/>
    <x v="119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4"/>
    <x v="2161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6"/>
    <x v="399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0"/>
    <x v="119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x v="1178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3"/>
    <x v="644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1"/>
    <x v="216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8"/>
    <x v="2163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"/>
    <x v="73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x v="121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"/>
    <x v="2164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1"/>
    <x v="1196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2"/>
    <x v="216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2"/>
    <x v="2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x v="121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"/>
    <x v="2166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x v="121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1"/>
    <x v="2167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8"/>
    <x v="2168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"/>
    <x v="2169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x v="364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x v="2170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"/>
    <x v="2171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6"/>
    <x v="2172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6"/>
    <x v="2173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3"/>
    <x v="217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9"/>
    <x v="1259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2"/>
    <x v="2175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x v="2176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4"/>
    <x v="217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"/>
    <x v="1038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2"/>
    <x v="2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"/>
    <x v="217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"/>
    <x v="140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"/>
    <x v="217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7"/>
    <x v="2180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3"/>
    <x v="218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"/>
    <x v="21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"/>
    <x v="218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"/>
    <x v="2184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"/>
    <x v="96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"/>
    <x v="29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9"/>
    <x v="1250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5"/>
    <x v="2185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x v="2186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"/>
    <x v="21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10"/>
    <x v="1867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5"/>
    <x v="2188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"/>
    <x v="2189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2"/>
    <x v="2190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"/>
    <x v="2191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20"/>
    <x v="219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"/>
    <x v="811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1"/>
    <x v="2193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"/>
    <x v="158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"/>
    <x v="2194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x v="683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"/>
    <x v="219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"/>
    <x v="2196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x v="2197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"/>
    <x v="2198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x v="121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"/>
    <x v="2199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"/>
    <x v="786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2"/>
    <x v="2200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x v="121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"/>
    <x v="1656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"/>
    <x v="462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"/>
    <x v="2201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"/>
    <x v="2202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"/>
    <x v="2203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0"/>
    <x v="120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"/>
    <x v="381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5"/>
    <x v="183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x v="683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x v="121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"/>
    <x v="1878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x v="121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"/>
    <x v="2204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4"/>
    <x v="220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"/>
    <x v="220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6"/>
    <x v="2207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20"/>
    <x v="2208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"/>
    <x v="2209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"/>
    <x v="2210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"/>
    <x v="2211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"/>
    <x v="221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"/>
    <x v="2213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"/>
    <x v="2214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"/>
    <x v="221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"/>
    <x v="2216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1"/>
    <x v="221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"/>
    <x v="24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5"/>
    <x v="2218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10"/>
    <x v="1145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"/>
    <x v="2219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"/>
    <x v="2220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"/>
    <x v="2221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x v="73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"/>
    <x v="222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8"/>
    <x v="1345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10"/>
    <x v="2223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x v="400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"/>
    <x v="2224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9"/>
    <x v="2225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"/>
    <x v="2226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"/>
    <x v="2208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1"/>
    <x v="2227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1"/>
    <x v="2228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"/>
    <x v="1953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6"/>
    <x v="2229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1"/>
    <x v="2230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"/>
    <x v="223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"/>
    <x v="162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3"/>
    <x v="2232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3"/>
    <x v="2233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"/>
    <x v="2234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"/>
    <x v="1917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6"/>
    <x v="2235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1"/>
    <x v="2236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5"/>
    <x v="2237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2"/>
    <x v="223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1"/>
    <x v="2239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8"/>
    <x v="1506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2"/>
    <x v="2240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"/>
    <x v="224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x v="2242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"/>
    <x v="1901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"/>
    <x v="1169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"/>
    <x v="2243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"/>
    <x v="224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"/>
    <x v="224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"/>
    <x v="224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"/>
    <x v="2247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"/>
    <x v="2248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x v="2249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x v="225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"/>
    <x v="104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"/>
    <x v="2251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x v="2252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2"/>
    <x v="2253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2"/>
    <x v="2254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x v="2255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"/>
    <x v="2256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"/>
    <x v="22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"/>
    <x v="2258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"/>
    <x v="225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7"/>
    <x v="2260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9"/>
    <x v="2261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"/>
    <x v="2262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"/>
    <x v="2263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x v="2264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2"/>
    <x v="2265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3"/>
    <x v="226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5"/>
    <x v="2267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2"/>
    <x v="2268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"/>
    <x v="22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2"/>
    <x v="2270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x v="2271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"/>
    <x v="2272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"/>
    <x v="227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"/>
    <x v="227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4"/>
    <x v="227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"/>
    <x v="227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"/>
    <x v="518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"/>
    <x v="2277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3"/>
    <x v="1999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"/>
    <x v="227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"/>
    <x v="227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2"/>
    <x v="2280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"/>
    <x v="2281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"/>
    <x v="228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"/>
    <x v="699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"/>
    <x v="2283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6"/>
    <x v="2284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5"/>
    <x v="2285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"/>
    <x v="2286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"/>
    <x v="228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7"/>
    <x v="2288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"/>
    <x v="228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"/>
    <x v="656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"/>
    <x v="229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10"/>
    <x v="229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"/>
    <x v="2254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"/>
    <x v="2292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1"/>
    <x v="2293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"/>
    <x v="229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"/>
    <x v="2295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"/>
    <x v="2296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6"/>
    <x v="2297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x v="1178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x v="2298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"/>
    <x v="1245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2"/>
    <x v="2299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6"/>
    <x v="204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2"/>
    <x v="2300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3"/>
    <x v="179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"/>
    <x v="2301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"/>
    <x v="2302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"/>
    <x v="230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7"/>
    <x v="2304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"/>
    <x v="2305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5"/>
    <x v="23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x v="2307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5"/>
    <x v="2308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9"/>
    <x v="2309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"/>
    <x v="231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x v="1770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"/>
    <x v="231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"/>
    <x v="2312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"/>
    <x v="2313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"/>
    <x v="2314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x v="2315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2"/>
    <x v="2316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"/>
    <x v="935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"/>
    <x v="2317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x v="73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"/>
    <x v="2318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"/>
    <x v="231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"/>
    <x v="232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"/>
    <x v="2321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"/>
    <x v="395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"/>
    <x v="2322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8"/>
    <x v="2323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x v="1245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2"/>
    <x v="2145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"/>
    <x v="232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"/>
    <x v="2325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x v="232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3"/>
    <x v="1555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"/>
    <x v="2327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"/>
    <x v="2036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"/>
    <x v="1417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"/>
    <x v="2328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"/>
    <x v="2329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6"/>
    <x v="2330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x v="2331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x v="2332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9"/>
    <x v="2333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5"/>
    <x v="2334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4"/>
    <x v="2335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8"/>
    <x v="2336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9"/>
    <x v="2337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4"/>
    <x v="134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"/>
    <x v="150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7"/>
    <x v="2338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x v="2339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"/>
    <x v="2340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"/>
    <x v="1708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8"/>
    <x v="2341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4"/>
    <x v="2342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"/>
    <x v="2343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"/>
    <x v="2344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1"/>
    <x v="2345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2"/>
    <x v="2346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"/>
    <x v="2347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x v="4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x v="39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7"/>
    <x v="234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4"/>
    <x v="1154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5"/>
    <x v="2349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"/>
    <x v="232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x v="2296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x v="683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6"/>
    <x v="2350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"/>
    <x v="2005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x v="235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"/>
    <x v="2352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"/>
    <x v="123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"/>
    <x v="555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4"/>
    <x v="2353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"/>
    <x v="2354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2"/>
    <x v="235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10"/>
    <x v="2356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x v="2124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x v="2357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8"/>
    <x v="235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"/>
    <x v="2359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"/>
    <x v="2360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x v="23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4"/>
    <x v="2362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9"/>
    <x v="2363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4"/>
    <x v="2364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x v="236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x v="2235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4"/>
    <x v="2366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x v="2367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20"/>
    <x v="2368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"/>
    <x v="841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1"/>
    <x v="2369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7"/>
    <x v="2370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x v="217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"/>
    <x v="23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"/>
    <x v="2372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x v="431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4"/>
    <x v="2373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3"/>
    <x v="2374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"/>
    <x v="2375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x v="246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3"/>
    <x v="237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x v="1783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9"/>
    <x v="237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x v="2378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10"/>
    <x v="2379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"/>
    <x v="2380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6"/>
    <x v="2381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"/>
    <x v="2382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6"/>
    <x v="238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x v="23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"/>
    <x v="2385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5"/>
    <x v="2386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"/>
    <x v="108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3"/>
    <x v="2387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x v="672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6"/>
    <x v="2388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x v="2389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x v="2390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"/>
    <x v="2391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8"/>
    <x v="2392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10"/>
    <x v="39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1"/>
    <x v="1922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x v="2393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"/>
    <x v="2394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"/>
    <x v="2395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"/>
    <x v="440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1"/>
    <x v="2396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1"/>
    <x v="239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"/>
    <x v="2398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"/>
    <x v="2399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"/>
    <x v="2400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"/>
    <x v="2401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x v="73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x v="240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x v="2403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"/>
    <x v="2404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"/>
    <x v="240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x v="2406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"/>
    <x v="2407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x v="890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2"/>
    <x v="2408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"/>
    <x v="200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x v="683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5"/>
    <x v="1299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"/>
    <x v="2230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x v="240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x v="2410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"/>
    <x v="135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x v="364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"/>
    <x v="2411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3"/>
    <x v="2412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8"/>
    <x v="2413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3"/>
    <x v="2414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9"/>
    <x v="241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"/>
    <x v="366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60"/>
    <x v="2376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"/>
    <x v="2416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1"/>
    <x v="2281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"/>
    <x v="2417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8"/>
    <x v="2418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"/>
    <x v="241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3"/>
    <x v="91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8"/>
    <x v="1604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"/>
    <x v="2420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"/>
    <x v="2421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x v="246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x v="2422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7"/>
    <x v="797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"/>
    <x v="2423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9"/>
    <x v="242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"/>
    <x v="2425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6"/>
    <x v="2426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"/>
    <x v="2427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1"/>
    <x v="2428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"/>
    <x v="2429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8"/>
    <x v="2430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x v="178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4"/>
    <x v="243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2"/>
    <x v="2432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"/>
    <x v="1716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x v="1028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"/>
    <x v="2433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1"/>
    <x v="2434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"/>
    <x v="2435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x v="2436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"/>
    <x v="2437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"/>
    <x v="687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3"/>
    <x v="2438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x v="2439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x v="2440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"/>
    <x v="2441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"/>
    <x v="244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1"/>
    <x v="2443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"/>
    <x v="1300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x v="244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4"/>
    <x v="2445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2"/>
    <x v="244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x v="2447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x v="2448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7"/>
    <x v="2010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"/>
    <x v="2449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x v="2202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x v="178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x v="2450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9"/>
    <x v="2451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"/>
    <x v="2452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"/>
    <x v="245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"/>
    <x v="1428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"/>
    <x v="245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"/>
    <x v="14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"/>
    <x v="245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20"/>
    <x v="2456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x v="88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x v="104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"/>
    <x v="2457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5"/>
    <x v="2458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x v="2459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"/>
    <x v="90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"/>
    <x v="2460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"/>
    <x v="2461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2"/>
    <x v="2414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x v="2462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5"/>
    <x v="2463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2"/>
    <x v="1756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x v="2464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"/>
    <x v="138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"/>
    <x v="2465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x v="1199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"/>
    <x v="2466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"/>
    <x v="2467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x v="2468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4"/>
    <x v="2469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"/>
    <x v="2470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"/>
    <x v="247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9"/>
    <x v="2472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"/>
    <x v="247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1"/>
    <x v="2474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1"/>
    <x v="2475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5"/>
    <x v="2476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9"/>
    <x v="247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"/>
    <x v="700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"/>
    <x v="2478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"/>
    <x v="133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"/>
    <x v="2479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x v="2480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3"/>
    <x v="2481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"/>
    <x v="2482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"/>
    <x v="2483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x v="135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x v="673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"/>
    <x v="1318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x v="669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4"/>
    <x v="2484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x v="8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x v="2485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9"/>
    <x v="938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6"/>
    <x v="2486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"/>
    <x v="2487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"/>
    <x v="2488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7"/>
    <x v="2489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1"/>
    <x v="2490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8"/>
    <x v="2491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"/>
    <x v="2492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x v="2493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"/>
    <x v="24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1"/>
    <x v="2495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6"/>
    <x v="249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9"/>
    <x v="2497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8"/>
    <x v="2498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3"/>
    <x v="2499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"/>
    <x v="9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x v="122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x v="2500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"/>
    <x v="104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"/>
    <x v="2501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1"/>
    <x v="290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3"/>
    <x v="2502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x v="76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"/>
    <x v="2503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"/>
    <x v="2005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x v="1354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"/>
    <x v="2504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"/>
    <x v="250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x v="583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"/>
    <x v="2506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x v="368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1"/>
    <x v="2507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7"/>
    <x v="25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5"/>
    <x v="250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9"/>
    <x v="38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x v="2350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3"/>
    <x v="113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"/>
    <x v="2510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10"/>
    <x v="2511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"/>
    <x v="635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x v="1461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5"/>
    <x v="251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3"/>
    <x v="1765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2"/>
    <x v="2513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x v="2514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x v="121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0"/>
    <x v="120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0"/>
    <x v="120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"/>
    <x v="2515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x v="101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"/>
    <x v="2516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"/>
    <x v="251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"/>
    <x v="251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x v="121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1"/>
    <x v="251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7"/>
    <x v="1694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0"/>
    <x v="120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6"/>
    <x v="1714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x v="121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"/>
    <x v="501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x v="121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"/>
    <x v="2520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"/>
    <x v="120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5"/>
    <x v="2521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x v="2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"/>
    <x v="2522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x v="115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x v="201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x v="1337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1"/>
    <x v="2523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1"/>
    <x v="2524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"/>
    <x v="2525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"/>
    <x v="2526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6"/>
    <x v="2527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1"/>
    <x v="2528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1"/>
    <x v="1700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"/>
    <x v="2529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x v="2530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"/>
    <x v="2531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"/>
    <x v="2532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x v="433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"/>
    <x v="2533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"/>
    <x v="2534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x v="2535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"/>
    <x v="25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4"/>
    <x v="25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"/>
    <x v="2538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10"/>
    <x v="2539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1"/>
    <x v="2540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2"/>
    <x v="2541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4"/>
    <x v="254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x v="2543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x v="457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9"/>
    <x v="254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3"/>
    <x v="254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3"/>
    <x v="254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"/>
    <x v="2547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3"/>
    <x v="2548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2"/>
    <x v="1025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"/>
    <x v="69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1"/>
    <x v="254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"/>
    <x v="2550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6"/>
    <x v="17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"/>
    <x v="2551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"/>
    <x v="2552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"/>
    <x v="995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"/>
    <x v="2553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x v="2554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8"/>
    <x v="2555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x v="255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"/>
    <x v="2557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"/>
    <x v="2558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"/>
    <x v="2559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x v="256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x v="2561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1"/>
    <x v="2562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1"/>
    <x v="2007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"/>
    <x v="227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"/>
    <x v="256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"/>
    <x v="2564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"/>
    <x v="2565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"/>
    <x v="2566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"/>
    <x v="182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"/>
    <x v="2567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x v="256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x v="2569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"/>
    <x v="2570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"/>
    <x v="2571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4"/>
    <x v="257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4"/>
    <x v="734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2"/>
    <x v="2573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"/>
    <x v="2574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3"/>
    <x v="2575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6"/>
    <x v="843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1"/>
    <x v="2576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"/>
    <x v="2577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x v="2432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5"/>
    <x v="2578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1"/>
    <x v="2579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"/>
    <x v="2580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"/>
    <x v="2581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3"/>
    <x v="2582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x v="2583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9"/>
    <x v="2584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1"/>
    <x v="2503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"/>
    <x v="2585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"/>
    <x v="258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x v="101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"/>
    <x v="123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"/>
    <x v="16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x v="121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"/>
    <x v="2254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"/>
    <x v="119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1"/>
    <x v="119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"/>
    <x v="822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x v="817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"/>
    <x v="2587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8"/>
    <x v="2588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x v="121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x v="380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x v="121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x v="121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x v="119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"/>
    <x v="2589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x v="380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4"/>
    <x v="259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x v="753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"/>
    <x v="2591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3"/>
    <x v="2592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3"/>
    <x v="789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"/>
    <x v="259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x v="2594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30"/>
    <x v="259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"/>
    <x v="2596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9"/>
    <x v="2597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"/>
    <x v="12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"/>
    <x v="2598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"/>
    <x v="2599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x v="2600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"/>
    <x v="260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x v="2602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x v="2480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"/>
    <x v="2603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3"/>
    <x v="2604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7"/>
    <x v="645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8"/>
    <x v="260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x v="2606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x v="101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x v="2607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"/>
    <x v="2608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"/>
    <x v="2609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x v="101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"/>
    <x v="145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7"/>
    <x v="2610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"/>
    <x v="112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"/>
    <x v="261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4"/>
    <x v="938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x v="101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10"/>
    <x v="2612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2"/>
    <x v="2613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9"/>
    <x v="261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5"/>
    <x v="26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1"/>
    <x v="96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1"/>
    <x v="2616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"/>
    <x v="2617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1"/>
    <x v="13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"/>
    <x v="2005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x v="121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x v="121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"/>
    <x v="827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60"/>
    <x v="2618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x v="73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2"/>
    <x v="144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0"/>
    <x v="120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90"/>
    <x v="2619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"/>
    <x v="1491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"/>
    <x v="96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"/>
    <x v="2620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9"/>
    <x v="2621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x v="121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20"/>
    <x v="2382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x v="121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0"/>
    <x v="1720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0"/>
    <x v="144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"/>
    <x v="2622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x v="683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"/>
    <x v="1316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2"/>
    <x v="26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x v="794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10"/>
    <x v="2624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1"/>
    <x v="2625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"/>
    <x v="2626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"/>
    <x v="73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"/>
    <x v="2627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"/>
    <x v="2628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8"/>
    <x v="2629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"/>
    <x v="2630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"/>
    <x v="161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5"/>
    <x v="2631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"/>
    <x v="263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x v="1622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x v="2633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"/>
    <x v="2634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"/>
    <x v="440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3"/>
    <x v="2635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x v="2636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"/>
    <x v="2637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x v="753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"/>
    <x v="2638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5"/>
    <x v="2639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7"/>
    <x v="277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"/>
    <x v="2640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x v="375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3"/>
    <x v="2641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"/>
    <x v="264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1"/>
    <x v="2643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"/>
    <x v="2644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x v="94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9"/>
    <x v="264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2"/>
    <x v="2646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"/>
    <x v="264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"/>
    <x v="2648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"/>
    <x v="2649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3"/>
    <x v="2120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"/>
    <x v="2650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"/>
    <x v="26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"/>
    <x v="2652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4"/>
    <x v="2653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"/>
    <x v="2654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"/>
    <x v="119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0"/>
    <x v="31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"/>
    <x v="2655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3"/>
    <x v="380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"/>
    <x v="120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"/>
    <x v="177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x v="119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"/>
    <x v="120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8"/>
    <x v="265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x v="101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0"/>
    <x v="120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x v="121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"/>
    <x v="135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7"/>
    <x v="2235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1"/>
    <x v="148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3"/>
    <x v="2214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"/>
    <x v="119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"/>
    <x v="882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x v="1795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3"/>
    <x v="140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x v="121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x v="121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x v="121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x v="121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3"/>
    <x v="235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5"/>
    <x v="2657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0"/>
    <x v="119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x v="121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"/>
    <x v="350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x v="380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x v="121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x v="121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x v="121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x v="121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x v="121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2"/>
    <x v="827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"/>
    <x v="2418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"/>
    <x v="2658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7"/>
    <x v="2659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3"/>
    <x v="2218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x v="121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2"/>
    <x v="2660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"/>
    <x v="1296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x v="73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1"/>
    <x v="65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8"/>
    <x v="878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3"/>
    <x v="1302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"/>
    <x v="368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"/>
    <x v="2661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1"/>
    <x v="380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9"/>
    <x v="266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x v="121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"/>
    <x v="1720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2"/>
    <x v="2663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"/>
    <x v="2664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"/>
    <x v="266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9"/>
    <x v="1783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"/>
    <x v="1178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"/>
    <x v="2666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"/>
    <x v="2417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0"/>
    <x v="120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x v="2667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"/>
    <x v="227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"/>
    <x v="144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x v="121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"/>
    <x v="119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"/>
    <x v="375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2"/>
    <x v="179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"/>
    <x v="817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x v="121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"/>
    <x v="2668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"/>
    <x v="2669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"/>
    <x v="1338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x v="144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"/>
    <x v="2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x v="381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"/>
    <x v="2670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"/>
    <x v="2671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x v="121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x v="121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0"/>
    <x v="120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6"/>
    <x v="1466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x v="2672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4"/>
    <x v="2213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x v="121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"/>
    <x v="2673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"/>
    <x v="295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"/>
    <x v="144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"/>
    <x v="148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1"/>
    <x v="380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x v="121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6"/>
    <x v="2674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x v="121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"/>
    <x v="144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"/>
    <x v="492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"/>
    <x v="470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x v="121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6"/>
    <x v="267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1"/>
    <x v="380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0"/>
    <x v="120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0"/>
    <x v="380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x v="121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x v="121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"/>
    <x v="97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x v="121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0"/>
    <x v="582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"/>
    <x v="267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"/>
    <x v="821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2"/>
    <x v="784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"/>
    <x v="678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"/>
    <x v="2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x v="121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"/>
    <x v="823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"/>
    <x v="367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1"/>
    <x v="377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"/>
    <x v="212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1"/>
    <x v="144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"/>
    <x v="267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0"/>
    <x v="148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1"/>
    <x v="267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"/>
    <x v="2679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"/>
    <x v="2680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x v="2681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x v="121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8"/>
    <x v="268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"/>
    <x v="2683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1"/>
    <x v="1261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2"/>
    <x v="1714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x v="2641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"/>
    <x v="628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x v="441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5"/>
    <x v="26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"/>
    <x v="2653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"/>
    <x v="2685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10"/>
    <x v="2686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8"/>
    <x v="2687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"/>
    <x v="1729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x v="121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"/>
    <x v="1534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x v="101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"/>
    <x v="2688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0"/>
    <x v="362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"/>
    <x v="144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x v="827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7"/>
    <x v="77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x v="121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"/>
    <x v="2689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7"/>
    <x v="2690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"/>
    <x v="119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8"/>
    <x v="2671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2"/>
    <x v="2012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"/>
    <x v="96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"/>
    <x v="120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"/>
    <x v="135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0"/>
    <x v="447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"/>
    <x v="144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x v="2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4"/>
    <x v="380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"/>
    <x v="2691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8"/>
    <x v="2692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x v="121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"/>
    <x v="31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x v="121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0"/>
    <x v="120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"/>
    <x v="119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"/>
    <x v="1780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9"/>
    <x v="151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1"/>
    <x v="179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7"/>
    <x v="8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1"/>
    <x v="368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70"/>
    <x v="2693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x v="121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"/>
    <x v="119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x v="368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x v="121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"/>
    <x v="2557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"/>
    <x v="2534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x v="121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x v="583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x v="121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7"/>
    <x v="578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6"/>
    <x v="269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"/>
    <x v="101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7"/>
    <x v="2695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"/>
    <x v="269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"/>
    <x v="375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"/>
    <x v="2697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x v="88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"/>
    <x v="2698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"/>
    <x v="678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"/>
    <x v="582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x v="121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8"/>
    <x v="690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"/>
    <x v="120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"/>
    <x v="134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"/>
    <x v="440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8"/>
    <x v="2699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"/>
    <x v="580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0"/>
    <x v="120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x v="121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8"/>
    <x v="2700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x v="687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x v="121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8"/>
    <x v="2701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x v="596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"/>
    <x v="947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3"/>
    <x v="2702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3"/>
    <x v="669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3"/>
    <x v="2629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x v="121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"/>
    <x v="270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"/>
    <x v="2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"/>
    <x v="105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1"/>
    <x v="2704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"/>
    <x v="380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1"/>
    <x v="2705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x v="2706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"/>
    <x v="2707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7"/>
    <x v="440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x v="121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"/>
    <x v="447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"/>
    <x v="2708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7"/>
    <x v="431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9"/>
    <x v="2709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x v="121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9"/>
    <x v="2710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x v="121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"/>
    <x v="144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x v="121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6"/>
    <x v="2242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x v="1720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2"/>
    <x v="2711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"/>
    <x v="119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"/>
    <x v="119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5"/>
    <x v="2712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x v="121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1"/>
    <x v="2561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5"/>
    <x v="179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"/>
    <x v="1545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3"/>
    <x v="15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0"/>
    <x v="135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"/>
    <x v="2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7"/>
    <x v="2713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3"/>
    <x v="2714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"/>
    <x v="2715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x v="121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x v="121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"/>
    <x v="73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x v="121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x v="121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"/>
    <x v="2716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x v="40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"/>
    <x v="2717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7"/>
    <x v="2718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1"/>
    <x v="2719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"/>
    <x v="215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2"/>
    <x v="578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x v="121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9"/>
    <x v="2720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"/>
    <x v="2721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"/>
    <x v="120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"/>
    <x v="120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946166-559E-4C37-8C19-ECA6D325ED1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DDCE9-07CC-4321-B527-CB908AD9103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DEF5F1-BDED-4FEA-86E9-2CE8AF29F16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8E82B-1F3C-4C37-B706-6094D03A1AC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8" firstHeaderRow="1" firstDataRow="1" firstDataCol="1"/>
  <pivotFields count="22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48036B-7F5F-4C40-A260-91E2E5FC799B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13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axis="axisPage" dataField="1" multipleItemSelectionAllowe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503">
        <item h="1" x="78"/>
        <item h="1" x="29"/>
        <item h="1" x="84"/>
        <item h="1" x="83"/>
        <item h="1" x="80"/>
        <item h="1" x="81"/>
        <item h="1" x="79"/>
        <item h="1" x="63"/>
        <item h="1" x="22"/>
        <item h="1"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>
      <items count="2723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1"/>
        <item t="default"/>
      </items>
    </pivotField>
    <pivotField showAll="0"/>
    <pivotField showAll="0"/>
    <pivotField numFmtId="14" showAll="0"/>
    <pivotField numFmtId="1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5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B4820-7BCC-41C3-8029-3878AC3A6C27}">
  <sheetPr codeName="Sheet1"/>
  <dimension ref="A1:F14"/>
  <sheetViews>
    <sheetView topLeftCell="A7" workbookViewId="0">
      <selection activeCell="B26" sqref="B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8223</v>
      </c>
      <c r="B1" t="s">
        <v>8323</v>
      </c>
    </row>
    <row r="3" spans="1:6" x14ac:dyDescent="0.3">
      <c r="A3" s="5" t="s">
        <v>8322</v>
      </c>
      <c r="B3" s="5" t="s">
        <v>8321</v>
      </c>
    </row>
    <row r="4" spans="1:6" x14ac:dyDescent="0.3">
      <c r="A4" s="5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6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6" t="s">
        <v>8312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6" t="s">
        <v>8313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6" t="s">
        <v>8314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6" t="s">
        <v>8316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6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6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6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6" t="s">
        <v>8320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0D372-6B52-4C6C-B433-79A45C67FFFD}">
  <sheetPr codeName="Sheet2"/>
  <dimension ref="A1:F47"/>
  <sheetViews>
    <sheetView topLeftCell="A4" workbookViewId="0">
      <selection activeCell="G3" sqref="G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8223</v>
      </c>
      <c r="B1" t="s">
        <v>8323</v>
      </c>
    </row>
    <row r="2" spans="1:6" x14ac:dyDescent="0.3">
      <c r="A2" s="5" t="s">
        <v>8308</v>
      </c>
      <c r="B2" t="s">
        <v>8323</v>
      </c>
    </row>
    <row r="4" spans="1:6" x14ac:dyDescent="0.3">
      <c r="A4" s="5" t="s">
        <v>8322</v>
      </c>
      <c r="B4" s="5" t="s">
        <v>8321</v>
      </c>
    </row>
    <row r="5" spans="1:6" x14ac:dyDescent="0.3">
      <c r="A5" s="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8325</v>
      </c>
      <c r="B7" s="7"/>
      <c r="C7" s="7"/>
      <c r="D7" s="7">
        <v>20</v>
      </c>
      <c r="E7" s="7"/>
      <c r="F7" s="7">
        <v>20</v>
      </c>
    </row>
    <row r="8" spans="1:6" x14ac:dyDescent="0.3">
      <c r="A8" s="6" t="s">
        <v>8326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3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3">
      <c r="A14" s="6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6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3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3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3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3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6" t="s">
        <v>8353</v>
      </c>
      <c r="B35" s="7"/>
      <c r="C35" s="7"/>
      <c r="D35" s="7">
        <v>40</v>
      </c>
      <c r="E35" s="7"/>
      <c r="F35" s="7">
        <v>40</v>
      </c>
    </row>
    <row r="36" spans="1:6" x14ac:dyDescent="0.3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3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3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3">
      <c r="A42" s="6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6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6" t="s">
        <v>8364</v>
      </c>
      <c r="B46" s="7"/>
      <c r="C46" s="7"/>
      <c r="D46" s="7">
        <v>20</v>
      </c>
      <c r="E46" s="7"/>
      <c r="F46" s="7">
        <v>20</v>
      </c>
    </row>
    <row r="47" spans="1:6" x14ac:dyDescent="0.3">
      <c r="A47" s="6" t="s">
        <v>8320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D0154-D458-4F78-BF4D-428D39468F33}">
  <sheetPr codeName="Sheet7"/>
  <dimension ref="A1:E18"/>
  <sheetViews>
    <sheetView workbookViewId="0">
      <selection activeCell="D24" sqref="D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5" t="s">
        <v>8308</v>
      </c>
      <c r="B1" t="s">
        <v>8323</v>
      </c>
    </row>
    <row r="2" spans="1:5" x14ac:dyDescent="0.3">
      <c r="A2" s="5" t="s">
        <v>8367</v>
      </c>
      <c r="B2" t="s">
        <v>8323</v>
      </c>
    </row>
    <row r="4" spans="1:5" x14ac:dyDescent="0.3">
      <c r="A4" s="5" t="s">
        <v>8322</v>
      </c>
      <c r="B4" s="5" t="s">
        <v>8321</v>
      </c>
    </row>
    <row r="5" spans="1:5" x14ac:dyDescent="0.3">
      <c r="A5" s="5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8" t="s">
        <v>8376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3">
      <c r="A7" s="8" t="s">
        <v>8377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3">
      <c r="A8" s="8" t="s">
        <v>8378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3">
      <c r="A9" s="8" t="s">
        <v>8379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3">
      <c r="A10" s="8" t="s">
        <v>8369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3">
      <c r="A11" s="8" t="s">
        <v>8380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3">
      <c r="A12" s="8" t="s">
        <v>8370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3">
      <c r="A13" s="8" t="s">
        <v>8371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3">
      <c r="A14" s="8" t="s">
        <v>8372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3">
      <c r="A15" s="8" t="s">
        <v>8373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3">
      <c r="A16" s="8" t="s">
        <v>8374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3">
      <c r="A17" s="8" t="s">
        <v>8381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3">
      <c r="A18" s="8" t="s">
        <v>8320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5C2D1-A4CC-4218-BEF8-31B8D9CAD805}">
  <dimension ref="A1:H14"/>
  <sheetViews>
    <sheetView tabSelected="1" workbookViewId="0">
      <selection activeCell="K12" sqref="K12"/>
    </sheetView>
  </sheetViews>
  <sheetFormatPr defaultRowHeight="14.4" x14ac:dyDescent="0.3"/>
  <cols>
    <col min="1" max="1" width="37.4414062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1" t="s">
        <v>8389</v>
      </c>
      <c r="B1" s="11" t="s">
        <v>8390</v>
      </c>
      <c r="C1" s="11" t="s">
        <v>8396</v>
      </c>
      <c r="D1" s="11" t="s">
        <v>8391</v>
      </c>
      <c r="E1" s="11" t="s">
        <v>8392</v>
      </c>
      <c r="F1" s="11" t="s">
        <v>8393</v>
      </c>
      <c r="G1" s="11" t="s">
        <v>8394</v>
      </c>
      <c r="H1" s="11" t="s">
        <v>8395</v>
      </c>
    </row>
    <row r="3" spans="1:8" x14ac:dyDescent="0.3">
      <c r="A3" t="s">
        <v>8397</v>
      </c>
      <c r="B3">
        <f>COUNTIFS(Sheet1!$F$2:$F$4115, "successful",Sheet1!$D$2:$D$4115, "&lt;1000")</f>
        <v>322</v>
      </c>
      <c r="C3">
        <f>COUNTIFS(Sheet1!$F$2:$F$4115, "failed",Sheet1!$D$2:$D$4115, "&lt;1000")</f>
        <v>113</v>
      </c>
      <c r="D3">
        <f>COUNTIFS(Sheet1!$F$2:$F$4115, "canceled",Sheet1!$D$2:$D$4115, "&lt;1000")</f>
        <v>18</v>
      </c>
      <c r="E3">
        <f>SUM(B3:D3)</f>
        <v>453</v>
      </c>
      <c r="F3" s="12">
        <f>B3/E3</f>
        <v>0.71081677704194257</v>
      </c>
      <c r="G3" s="12">
        <f>C3/E3</f>
        <v>0.24944812362030905</v>
      </c>
      <c r="H3" s="12">
        <f>D3/E3</f>
        <v>3.9735099337748346E-2</v>
      </c>
    </row>
    <row r="4" spans="1:8" x14ac:dyDescent="0.3">
      <c r="A4" t="s">
        <v>8398</v>
      </c>
      <c r="B4">
        <f>COUNTIFS(Sheet1!$F$2:$F$4115, "successful",Sheet1!$D$2:$D$4115, "&gt;=1000",Sheet1!$D$2:$D$4115,"&lt;=4999")</f>
        <v>932</v>
      </c>
      <c r="C4">
        <f>COUNTIFS(Sheet1!$F$2:$F$4115, "failed",Sheet1!$D$2:$D$4115, "&gt;=1000",Sheet1!$D$2:$D$4115,"&lt;=4999")</f>
        <v>420</v>
      </c>
      <c r="D4">
        <f>COUNTIFS(Sheet1!$F$2:$F$4115, "canceled",Sheet1!$D$2:$D$4115, "&gt;=1000",Sheet1!$D$2:$D$4115,"&lt;=4999")</f>
        <v>60</v>
      </c>
      <c r="E4">
        <f t="shared" ref="E4:E14" si="0">SUM(B4:D4)</f>
        <v>1412</v>
      </c>
      <c r="F4" s="12">
        <f t="shared" ref="F4:F14" si="1">B4/E4</f>
        <v>0.66005665722379603</v>
      </c>
      <c r="G4" s="12">
        <f t="shared" ref="G4:G14" si="2">C4/E4</f>
        <v>0.29745042492917845</v>
      </c>
      <c r="H4" s="12">
        <f t="shared" ref="H4:H14" si="3">D4/E4</f>
        <v>4.2492917847025496E-2</v>
      </c>
    </row>
    <row r="5" spans="1:8" x14ac:dyDescent="0.3">
      <c r="A5" t="s">
        <v>8399</v>
      </c>
      <c r="B5">
        <f>COUNTIFS(Sheet1!$F$2:$F$4115, "successful",Sheet1!$D$2:$D$4115, "&gt;=5000",Sheet1!$D$2:$D$4115,"&lt;=9999")</f>
        <v>381</v>
      </c>
      <c r="C5">
        <f>COUNTIFS(Sheet1!$F$2:$F$4115, "failed",Sheet1!$D$2:$D$4115, "&gt;=5000",Sheet1!$D$2:$D$4115,"&lt;=9999")</f>
        <v>283</v>
      </c>
      <c r="D5">
        <f>COUNTIFS(Sheet1!$F$2:$F$4115, "canceled",Sheet1!$D$2:$D$4115, "&gt;=5000",Sheet1!$D$2:$D$4115,"&lt;=9999")</f>
        <v>52</v>
      </c>
      <c r="E5">
        <f t="shared" si="0"/>
        <v>716</v>
      </c>
      <c r="F5" s="12">
        <f t="shared" si="1"/>
        <v>0.53212290502793291</v>
      </c>
      <c r="G5" s="12">
        <f t="shared" si="2"/>
        <v>0.39525139664804471</v>
      </c>
      <c r="H5" s="12">
        <f t="shared" si="3"/>
        <v>7.2625698324022353E-2</v>
      </c>
    </row>
    <row r="6" spans="1:8" x14ac:dyDescent="0.3">
      <c r="A6" t="s">
        <v>8400</v>
      </c>
      <c r="B6">
        <f>COUNTIFS(Sheet1!$F$2:$F$4115, "successful",Sheet1!$D$2:$D$4115, "&gt;=10000",Sheet1!$D$2:$D$4115,"&lt;=14999")</f>
        <v>168</v>
      </c>
      <c r="C6">
        <f>COUNTIFS(Sheet1!$F$2:$F$4115, "failed",Sheet1!$D$2:$D$4115, "&gt;=10000",Sheet1!$D$2:$D$4115,"&lt;=14999")</f>
        <v>144</v>
      </c>
      <c r="D6">
        <f>COUNTIFS(Sheet1!$F$2:$F$4115, "canceled",Sheet1!$D$2:$D$4115, "&gt;=10000",Sheet1!$D$2:$D$4115,"&lt;=14999")</f>
        <v>40</v>
      </c>
      <c r="E6">
        <f t="shared" si="0"/>
        <v>352</v>
      </c>
      <c r="F6" s="12">
        <f t="shared" si="1"/>
        <v>0.47727272727272729</v>
      </c>
      <c r="G6" s="12">
        <f t="shared" si="2"/>
        <v>0.40909090909090912</v>
      </c>
      <c r="H6" s="12">
        <f t="shared" si="3"/>
        <v>0.11363636363636363</v>
      </c>
    </row>
    <row r="7" spans="1:8" x14ac:dyDescent="0.3">
      <c r="A7" t="s">
        <v>8401</v>
      </c>
      <c r="B7">
        <f>COUNTIFS(Sheet1!$F$2:$F$4115, "successful",Sheet1!$D$2:$D$4115, "&gt;=15000",Sheet1!$D$2:$D$4115,"&lt;=19999")</f>
        <v>94</v>
      </c>
      <c r="C7">
        <f>COUNTIFS(Sheet1!$F$2:$F$4115, "failed",Sheet1!$D$2:$D$4115, "&gt;=15000",Sheet1!$D$2:$D$4115,"&lt;=19999")</f>
        <v>90</v>
      </c>
      <c r="D7">
        <f>COUNTIFS(Sheet1!$F$2:$F$4115, "canceled",Sheet1!$D$2:$D$4115, "&gt;=15000",Sheet1!$D$2:$D$4115,"&lt;=19999")</f>
        <v>17</v>
      </c>
      <c r="E7">
        <f t="shared" si="0"/>
        <v>201</v>
      </c>
      <c r="F7" s="12">
        <f t="shared" si="1"/>
        <v>0.46766169154228854</v>
      </c>
      <c r="G7" s="12">
        <f t="shared" si="2"/>
        <v>0.44776119402985076</v>
      </c>
      <c r="H7" s="12">
        <f t="shared" si="3"/>
        <v>8.45771144278607E-2</v>
      </c>
    </row>
    <row r="8" spans="1:8" x14ac:dyDescent="0.3">
      <c r="A8" t="s">
        <v>8402</v>
      </c>
      <c r="B8">
        <f>COUNTIFS(Sheet1!$F$2:$F$4115, "successful",Sheet1!$D$2:$D$4115, "&gt;=20000",Sheet1!$D$2:$D$4115,"&lt;=24999")</f>
        <v>62</v>
      </c>
      <c r="C8">
        <f>COUNTIFS(Sheet1!$F$2:$F$4115, "failed",Sheet1!$D$2:$D$4115, "&gt;=20000",Sheet1!$D$2:$D$4115,"&lt;=24999")</f>
        <v>72</v>
      </c>
      <c r="D8">
        <f>COUNTIFS(Sheet1!$F$2:$F$4115, "canceled",Sheet1!$D$2:$D$4115, "&gt;=20000",Sheet1!$D$2:$D$4115,"&lt;=24999")</f>
        <v>14</v>
      </c>
      <c r="E8">
        <f t="shared" si="0"/>
        <v>148</v>
      </c>
      <c r="F8" s="12">
        <f t="shared" si="1"/>
        <v>0.41891891891891891</v>
      </c>
      <c r="G8" s="12">
        <f t="shared" si="2"/>
        <v>0.48648648648648651</v>
      </c>
      <c r="H8" s="12">
        <f t="shared" si="3"/>
        <v>9.45945945945946E-2</v>
      </c>
    </row>
    <row r="9" spans="1:8" x14ac:dyDescent="0.3">
      <c r="A9" t="s">
        <v>8403</v>
      </c>
      <c r="B9">
        <f>COUNTIFS(Sheet1!$F$2:$F$4115, "successful",Sheet1!$D$2:$D$4115, "&gt;=25000",Sheet1!$D$2:$D$4115,"&lt;=29999")</f>
        <v>55</v>
      </c>
      <c r="C9">
        <f>COUNTIFS(Sheet1!$F$2:$F$4115, "failed",Sheet1!$D$2:$D$4115, "&gt;=25000",Sheet1!$D$2:$D$4115,"&lt;=29999")</f>
        <v>64</v>
      </c>
      <c r="D9">
        <f>COUNTIFS(Sheet1!$F$2:$F$4115, "canceled",Sheet1!$D$2:$D$4115, "&gt;=25000",Sheet1!$D$2:$D$4115,"&lt;=29999")</f>
        <v>18</v>
      </c>
      <c r="E9">
        <f t="shared" si="0"/>
        <v>137</v>
      </c>
      <c r="F9" s="12">
        <f t="shared" si="1"/>
        <v>0.40145985401459855</v>
      </c>
      <c r="G9" s="12">
        <f t="shared" si="2"/>
        <v>0.46715328467153283</v>
      </c>
      <c r="H9" s="12">
        <f t="shared" si="3"/>
        <v>0.13138686131386862</v>
      </c>
    </row>
    <row r="10" spans="1:8" x14ac:dyDescent="0.3">
      <c r="A10" t="s">
        <v>8404</v>
      </c>
      <c r="B10">
        <f>COUNTIFS(Sheet1!$F$2:$F$4115, "successful",Sheet1!$D$2:$D$4115, "&gt;=30000",Sheet1!$D$2:$D$4115,"&lt;=34999")</f>
        <v>32</v>
      </c>
      <c r="C10">
        <f>COUNTIFS(Sheet1!$F$2:$F$4115, "failed",Sheet1!$D$2:$D$4115, "&gt;=30000",Sheet1!$D$2:$D$4115,"&lt;=34999")</f>
        <v>37</v>
      </c>
      <c r="D10">
        <f>COUNTIFS(Sheet1!$F$2:$F$4115, "canceled",Sheet1!$D$2:$D$4115, "&gt;=30000",Sheet1!$D$2:$D$4115,"&lt;=34999")</f>
        <v>13</v>
      </c>
      <c r="E10">
        <f t="shared" si="0"/>
        <v>82</v>
      </c>
      <c r="F10" s="12">
        <f t="shared" si="1"/>
        <v>0.3902439024390244</v>
      </c>
      <c r="G10" s="12">
        <f t="shared" si="2"/>
        <v>0.45121951219512196</v>
      </c>
      <c r="H10" s="12">
        <f t="shared" si="3"/>
        <v>0.15853658536585366</v>
      </c>
    </row>
    <row r="11" spans="1:8" x14ac:dyDescent="0.3">
      <c r="A11" t="s">
        <v>8405</v>
      </c>
      <c r="B11">
        <f>COUNTIFS(Sheet1!$F$2:$F$4115, "successful",Sheet1!$D$2:$D$4115, "&gt;=35000",Sheet1!$D$2:$D$4115,"&lt;=39999")</f>
        <v>26</v>
      </c>
      <c r="C11">
        <f>COUNTIFS(Sheet1!$F$2:$F$4115, "failed",Sheet1!$D$2:$D$4115, "&gt;=35000",Sheet1!$D$2:$D$4115,"&lt;=39999")</f>
        <v>22</v>
      </c>
      <c r="D11">
        <f>COUNTIFS(Sheet1!$F$2:$F$4115, "canceled",Sheet1!$D$2:$D$4115, "&gt;=35000",Sheet1!$D$2:$D$4115,"&lt;=39999")</f>
        <v>7</v>
      </c>
      <c r="E11">
        <f t="shared" si="0"/>
        <v>55</v>
      </c>
      <c r="F11" s="12">
        <f t="shared" si="1"/>
        <v>0.47272727272727272</v>
      </c>
      <c r="G11" s="12">
        <f t="shared" si="2"/>
        <v>0.4</v>
      </c>
      <c r="H11" s="12">
        <f t="shared" si="3"/>
        <v>0.12727272727272726</v>
      </c>
    </row>
    <row r="12" spans="1:8" x14ac:dyDescent="0.3">
      <c r="A12" t="s">
        <v>8406</v>
      </c>
      <c r="B12">
        <f>COUNTIFS(Sheet1!$F$2:$F$4115, "successful",Sheet1!$D$2:$D$4115, "&gt;=40000",Sheet1!$D$2:$D$4115,"&lt;=44999")</f>
        <v>21</v>
      </c>
      <c r="C12">
        <f>COUNTIFS(Sheet1!$F$2:$F$4115, "failed",Sheet1!$D$2:$D$4115, "&gt;=40000",Sheet1!$D$2:$D$4115,"&lt;=44999")</f>
        <v>16</v>
      </c>
      <c r="D12">
        <f>COUNTIFS(Sheet1!$F$2:$F$4115, "canceled",Sheet1!$D$2:$D$4115, "&gt;=40000",Sheet1!$D$2:$D$4115,"&lt;=44999")</f>
        <v>6</v>
      </c>
      <c r="E12">
        <f t="shared" si="0"/>
        <v>43</v>
      </c>
      <c r="F12" s="12">
        <f t="shared" si="1"/>
        <v>0.48837209302325579</v>
      </c>
      <c r="G12" s="12">
        <f t="shared" si="2"/>
        <v>0.37209302325581395</v>
      </c>
      <c r="H12" s="12">
        <f t="shared" si="3"/>
        <v>0.13953488372093023</v>
      </c>
    </row>
    <row r="13" spans="1:8" x14ac:dyDescent="0.3">
      <c r="A13" t="s">
        <v>8407</v>
      </c>
      <c r="B13">
        <f>COUNTIFS(Sheet1!$F$2:$F$4115, "successful",Sheet1!$D$2:$D$4115, "&gt;=45000",Sheet1!$D$2:$D$4115,"&lt;=49999")</f>
        <v>6</v>
      </c>
      <c r="C13">
        <f>COUNTIFS(Sheet1!$F$2:$F$4115, "failed",Sheet1!$D$2:$D$4115, "&gt;=45000",Sheet1!$D$2:$D$4115,"&lt;=49999")</f>
        <v>11</v>
      </c>
      <c r="D13">
        <f>COUNTIFS(Sheet1!$F$2:$F$4115, "canceled",Sheet1!$D$2:$D$4115, "&gt;=45000",Sheet1!$D$2:$D$4115,"&lt;=49999")</f>
        <v>4</v>
      </c>
      <c r="E13">
        <f t="shared" si="0"/>
        <v>21</v>
      </c>
      <c r="F13" s="12">
        <f t="shared" si="1"/>
        <v>0.2857142857142857</v>
      </c>
      <c r="G13" s="12">
        <f t="shared" si="2"/>
        <v>0.52380952380952384</v>
      </c>
      <c r="H13" s="12">
        <f t="shared" si="3"/>
        <v>0.19047619047619047</v>
      </c>
    </row>
    <row r="14" spans="1:8" x14ac:dyDescent="0.3">
      <c r="A14" t="s">
        <v>8408</v>
      </c>
      <c r="B14">
        <f>COUNTIFS(Sheet1!$F$2:$F$4115, "successful",Sheet1!$D$2:$D$4115, "&gt;=50000")</f>
        <v>86</v>
      </c>
      <c r="C14">
        <f>COUNTIFS(Sheet1!$F$2:$F$4115, "failed",Sheet1!$D$2:$D$4115, "&gt;=50000")</f>
        <v>258</v>
      </c>
      <c r="D14">
        <f>COUNTIFS(Sheet1!$F$2:$F$4115, "canceled",Sheet1!$D$2:$D$4115, "&gt;=50000")</f>
        <v>100</v>
      </c>
      <c r="E14">
        <f t="shared" si="0"/>
        <v>444</v>
      </c>
      <c r="F14" s="12">
        <f t="shared" si="1"/>
        <v>0.19369369369369369</v>
      </c>
      <c r="G14" s="12">
        <f t="shared" si="2"/>
        <v>0.58108108108108103</v>
      </c>
      <c r="H14" s="12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EA1B5-993E-4E8A-A4E8-284DE75E7A75}">
  <sheetPr codeName="Sheet8"/>
  <dimension ref="A3:B8"/>
  <sheetViews>
    <sheetView workbookViewId="0">
      <selection activeCell="E27" sqref="E27"/>
    </sheetView>
  </sheetViews>
  <sheetFormatPr defaultRowHeight="14.4" x14ac:dyDescent="0.3"/>
  <cols>
    <col min="1" max="1" width="12.5546875" bestFit="1" customWidth="1"/>
    <col min="2" max="2" width="12.88671875" bestFit="1" customWidth="1"/>
  </cols>
  <sheetData>
    <row r="3" spans="1:2" x14ac:dyDescent="0.3">
      <c r="A3" s="5" t="s">
        <v>8310</v>
      </c>
      <c r="B3" t="s">
        <v>8322</v>
      </c>
    </row>
    <row r="4" spans="1:2" x14ac:dyDescent="0.3">
      <c r="A4" s="6" t="s">
        <v>8220</v>
      </c>
      <c r="B4" s="7">
        <v>349</v>
      </c>
    </row>
    <row r="5" spans="1:2" x14ac:dyDescent="0.3">
      <c r="A5" s="6" t="s">
        <v>8221</v>
      </c>
      <c r="B5" s="7">
        <v>1530</v>
      </c>
    </row>
    <row r="6" spans="1:2" x14ac:dyDescent="0.3">
      <c r="A6" s="6" t="s">
        <v>8222</v>
      </c>
      <c r="B6" s="7">
        <v>50</v>
      </c>
    </row>
    <row r="7" spans="1:2" x14ac:dyDescent="0.3">
      <c r="A7" s="6" t="s">
        <v>8219</v>
      </c>
      <c r="B7" s="7">
        <v>2185</v>
      </c>
    </row>
    <row r="8" spans="1:2" x14ac:dyDescent="0.3">
      <c r="A8" s="6" t="s">
        <v>8320</v>
      </c>
      <c r="B8" s="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EAF25-5F1A-44B6-884A-B5E5C49715EC}">
  <sheetPr codeName="Sheet10"/>
  <dimension ref="A1:B13"/>
  <sheetViews>
    <sheetView workbookViewId="0">
      <selection activeCell="C17" sqref="C17"/>
    </sheetView>
  </sheetViews>
  <sheetFormatPr defaultRowHeight="14.4" x14ac:dyDescent="0.3"/>
  <cols>
    <col min="1" max="1" width="12.5546875" bestFit="1" customWidth="1"/>
    <col min="2" max="2" width="12.88671875" bestFit="1" customWidth="1"/>
    <col min="3" max="3" width="8.44140625" bestFit="1" customWidth="1"/>
    <col min="4" max="4" width="5.6640625" bestFit="1" customWidth="1"/>
    <col min="5" max="5" width="3.88671875" bestFit="1" customWidth="1"/>
    <col min="6" max="6" width="10.77734375" bestFit="1" customWidth="1"/>
  </cols>
  <sheetData>
    <row r="1" spans="1:2" x14ac:dyDescent="0.3">
      <c r="A1" s="5" t="s">
        <v>8218</v>
      </c>
      <c r="B1" t="s">
        <v>8323</v>
      </c>
    </row>
    <row r="3" spans="1:2" x14ac:dyDescent="0.3">
      <c r="A3" s="5" t="s">
        <v>8310</v>
      </c>
      <c r="B3" t="s">
        <v>8322</v>
      </c>
    </row>
    <row r="4" spans="1:2" x14ac:dyDescent="0.3">
      <c r="A4" s="6" t="s">
        <v>8368</v>
      </c>
      <c r="B4" s="7">
        <v>14</v>
      </c>
    </row>
    <row r="5" spans="1:2" x14ac:dyDescent="0.3">
      <c r="A5" s="6" t="s">
        <v>8375</v>
      </c>
      <c r="B5" s="7">
        <v>65</v>
      </c>
    </row>
    <row r="6" spans="1:2" x14ac:dyDescent="0.3">
      <c r="A6" s="6" t="s">
        <v>8382</v>
      </c>
      <c r="B6" s="7">
        <v>171</v>
      </c>
    </row>
    <row r="7" spans="1:2" x14ac:dyDescent="0.3">
      <c r="A7" s="6" t="s">
        <v>8383</v>
      </c>
      <c r="B7" s="7">
        <v>282</v>
      </c>
    </row>
    <row r="8" spans="1:2" x14ac:dyDescent="0.3">
      <c r="A8" s="6" t="s">
        <v>8384</v>
      </c>
      <c r="B8" s="7">
        <v>274</v>
      </c>
    </row>
    <row r="9" spans="1:2" x14ac:dyDescent="0.3">
      <c r="A9" s="6" t="s">
        <v>8385</v>
      </c>
      <c r="B9" s="7">
        <v>976</v>
      </c>
    </row>
    <row r="10" spans="1:2" x14ac:dyDescent="0.3">
      <c r="A10" s="6" t="s">
        <v>8386</v>
      </c>
      <c r="B10" s="7">
        <v>1226</v>
      </c>
    </row>
    <row r="11" spans="1:2" x14ac:dyDescent="0.3">
      <c r="A11" s="6" t="s">
        <v>8387</v>
      </c>
      <c r="B11" s="7">
        <v>949</v>
      </c>
    </row>
    <row r="12" spans="1:2" x14ac:dyDescent="0.3">
      <c r="A12" s="6" t="s">
        <v>8388</v>
      </c>
      <c r="B12" s="7">
        <v>157</v>
      </c>
    </row>
    <row r="13" spans="1:2" x14ac:dyDescent="0.3">
      <c r="A13" s="6" t="s">
        <v>8320</v>
      </c>
      <c r="B13" s="7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opLeftCell="A4107" zoomScaleNormal="100" workbookViewId="0">
      <selection activeCell="B4115" sqref="B4115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1.3320312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109375" bestFit="1" customWidth="1"/>
    <col min="16" max="16" width="16.109375" bestFit="1" customWidth="1"/>
    <col min="17" max="17" width="10.77734375" bestFit="1" customWidth="1"/>
    <col min="18" max="18" width="11.77734375" bestFit="1" customWidth="1"/>
    <col min="19" max="19" width="21.5546875" style="10" bestFit="1" customWidth="1"/>
    <col min="20" max="20" width="20.77734375" style="10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9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1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 (E2/D2)*100,0)</f>
        <v>1163300</v>
      </c>
      <c r="P2">
        <f>ROUND(E2/L2,2)</f>
        <v>63.92</v>
      </c>
      <c r="Q2" t="str">
        <f>LEFT(N2, FIND("/",N2)-1)</f>
        <v>film &amp; video</v>
      </c>
      <c r="R2" t="str">
        <f>RIGHT(N2,LEN(N2) - FIND("/",N2))</f>
        <v>television</v>
      </c>
      <c r="S2" s="10">
        <f xml:space="preserve"> (((J2/60)/60)/24)+DATE(1970,1,1)+(-5/24)</f>
        <v>42176.798738425925</v>
      </c>
      <c r="T2" s="10">
        <f xml:space="preserve"> 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 (E3/D3)*100,0)</f>
        <v>1465300</v>
      </c>
      <c r="P3">
        <f t="shared" ref="P3:P66" si="1">ROUND(E3/L3,2)</f>
        <v>185.48</v>
      </c>
      <c r="Q3" t="str">
        <f t="shared" ref="Q3:Q66" si="2">LEFT(N3, FIND("/",N3)-1)</f>
        <v>film &amp; video</v>
      </c>
      <c r="R3" t="str">
        <f t="shared" ref="R3:R66" si="3">RIGHT(N3,LEN(N3) - FIND("/",N3))</f>
        <v>television</v>
      </c>
      <c r="S3" s="10">
        <f t="shared" ref="S3:S66" si="4" xml:space="preserve"> (((J3/60)/60)/24)+DATE(1970,1,1)+(-5/24)</f>
        <v>42766.392164351848</v>
      </c>
      <c r="T3" s="10">
        <f t="shared" ref="T3:T66" si="5" xml:space="preserve"> 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1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52500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5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207800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10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541163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10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43900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10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85190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13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70077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25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14006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25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2520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25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12060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40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15063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50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99176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50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11198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50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12112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70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3046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70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17184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80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1888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100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31896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100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1235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100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2004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20190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100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410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100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2370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100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38083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100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800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100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1940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101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22124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110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10947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125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2960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150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2701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150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9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150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19013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150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3573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150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2261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153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1088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200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4265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20179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1376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16373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1014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200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9930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200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15433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220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2727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225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3889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250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2152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250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864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250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4800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250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240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250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5633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250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4648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250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1316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250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4040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250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4436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250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3432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250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6114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250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4116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250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8010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250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1859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250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2966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250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1857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250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908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250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832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300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 (E67/D67)*100,0)</f>
        <v>2509</v>
      </c>
      <c r="P67">
        <f t="shared" ref="P67:P130" si="7">ROUND(E67/L67,2)</f>
        <v>132.05000000000001</v>
      </c>
      <c r="Q67" t="str">
        <f t="shared" ref="Q67:Q130" si="8">LEFT(N67, FIND("/",N67)-1)</f>
        <v>film &amp; video</v>
      </c>
      <c r="R67" t="str">
        <f t="shared" ref="R67:R130" si="9">RIGHT(N67,LEN(N67) - FIND("/",N67))</f>
        <v>shorts</v>
      </c>
      <c r="S67" s="10">
        <f t="shared" ref="S67:S130" si="10" xml:space="preserve"> (((J67/60)/60)/24)+DATE(1970,1,1)+(-5/24)</f>
        <v>41835.612893518519</v>
      </c>
      <c r="T67" s="10">
        <f t="shared" ref="T67:T130" si="11" xml:space="preserve"> 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300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791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300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775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300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254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300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3698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300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212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300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744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300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795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300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300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300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188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1347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300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523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300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450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550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300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4290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300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495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300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1334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300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68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300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167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300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502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300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2129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300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872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1200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300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2301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300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167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300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1753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300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369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300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87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315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146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333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517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347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122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350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971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350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454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350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1429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350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2190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350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391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350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171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350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675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350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1436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350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2196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350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1057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350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627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400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425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400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1353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400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1300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400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1763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400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775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400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158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400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995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1131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400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1413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400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850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 (E131/D131)*100,0)</f>
        <v>0</v>
      </c>
      <c r="P131" t="e">
        <f t="shared" ref="P131:P194" si="13">ROUND(E131/L131,2)</f>
        <v>#DIV/0!</v>
      </c>
      <c r="Q131" t="str">
        <f t="shared" ref="Q131:Q194" si="14">LEFT(N131, FIND("/",N131)-1)</f>
        <v>film &amp; video</v>
      </c>
      <c r="R131" t="str">
        <f t="shared" ref="R131:R194" si="15">RIGHT(N131,LEN(N131) - FIND("/",N131))</f>
        <v>science fiction</v>
      </c>
      <c r="S131" s="10">
        <f t="shared" ref="S131:S194" si="16" xml:space="preserve"> (((J131/60)/60)/24)+DATE(1970,1,1)+(-5/24)</f>
        <v>41882.728969907403</v>
      </c>
      <c r="T131" s="10">
        <f t="shared" ref="T131:T194" si="17" xml:space="preserve"> 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 (E195/D195)*100,0)</f>
        <v>0</v>
      </c>
      <c r="P195" t="e">
        <f t="shared" ref="P195:P258" si="19">ROUND(E195/L195,2)</f>
        <v>#DIV/0!</v>
      </c>
      <c r="Q195" t="str">
        <f t="shared" ref="Q195:Q258" si="20">LEFT(N195, FIND("/",N195)-1)</f>
        <v>film &amp; video</v>
      </c>
      <c r="R195" t="str">
        <f t="shared" ref="R195:R258" si="21">RIGHT(N195,LEN(N195) - FIND("/",N195))</f>
        <v>drama</v>
      </c>
      <c r="S195" s="10">
        <f t="shared" ref="S195:S258" si="22" xml:space="preserve"> (((J195/60)/60)/24)+DATE(1970,1,1)+(-5/24)</f>
        <v>41911.726458333331</v>
      </c>
      <c r="T195" s="10">
        <f t="shared" ref="T195:T258" si="23" xml:space="preserve"> 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400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4036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10250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420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3512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450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5700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450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885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451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1150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480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3182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495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1355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500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17227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500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2258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500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6335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879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1846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302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500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5613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500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1708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500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3617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500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 (E259/D259)*100,0)</f>
        <v>7471</v>
      </c>
      <c r="P259">
        <f t="shared" ref="P259:P322" si="25">ROUND(E259/L259,2)</f>
        <v>66.7</v>
      </c>
      <c r="Q259" t="str">
        <f t="shared" ref="Q259:Q322" si="26">LEFT(N259, FIND("/",N259)-1)</f>
        <v>film &amp; video</v>
      </c>
      <c r="R259" t="str">
        <f t="shared" ref="R259:R322" si="27">RIGHT(N259,LEN(N259) - FIND("/",N259))</f>
        <v>documentary</v>
      </c>
      <c r="S259" s="10">
        <f t="shared" ref="S259:S322" si="28" xml:space="preserve"> (((J259/60)/60)/24)+DATE(1970,1,1)+(-5/24)</f>
        <v>42479.418541666666</v>
      </c>
      <c r="T259" s="10">
        <f t="shared" ref="T259:T322" si="29" xml:space="preserve"> 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500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11468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500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19791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500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2128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500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4296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1200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500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5904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1182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500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291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500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2593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1114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500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29447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500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702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500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6281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500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1065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500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1248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500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4336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500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1181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500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14350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500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8119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500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5349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500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23422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1326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500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9107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500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4114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500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8370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500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6407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500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3275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500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5289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10321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500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3145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960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500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15226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500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5272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13311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500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5936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500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4026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500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27451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500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3579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500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5086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500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3087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500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2009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500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825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500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1575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1955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500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586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500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4898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500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2534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500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4282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500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208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500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4164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500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1790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500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3561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500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770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500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5062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500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3413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500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6048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1127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500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4263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500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 (E323/D323)*100,0)</f>
        <v>7186</v>
      </c>
      <c r="P323">
        <f t="shared" ref="P323:P386" si="31">ROUND(E323/L323,2)</f>
        <v>106.62</v>
      </c>
      <c r="Q323" t="str">
        <f t="shared" ref="Q323:Q386" si="32">LEFT(N323, FIND("/",N323)-1)</f>
        <v>film &amp; video</v>
      </c>
      <c r="R323" t="str">
        <f t="shared" ref="R323:R386" si="33">RIGHT(N323,LEN(N323) - FIND("/",N323))</f>
        <v>documentary</v>
      </c>
      <c r="S323" s="10">
        <f t="shared" ref="S323:S386" si="34" xml:space="preserve"> (((J323/60)/60)/24)+DATE(1970,1,1)+(-5/24)</f>
        <v>42647.238263888888</v>
      </c>
      <c r="T323" s="10">
        <f t="shared" ref="T323:T386" si="35" xml:space="preserve"> 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500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5396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1329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1727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10440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500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33879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550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992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550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14129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550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1918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550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6480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550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7753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550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20548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600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8349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600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1687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600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1456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600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4868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600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506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600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2753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1081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600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7293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600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623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600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9200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600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5101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600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5700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600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2979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600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2838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600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7439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600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1717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600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2001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600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4782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600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7216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600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1943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600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10577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600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606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600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6782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600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1284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600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4350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620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8314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650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3904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650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1872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650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5981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650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1846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650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1391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660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1168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675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2311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700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5500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700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1476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700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1859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700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1023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700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4358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700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24465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700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54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1143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700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1120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700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86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700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371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700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1961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700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479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700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2487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740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765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745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3514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750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205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750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275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750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2989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750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 (E387/D387)*100,0)</f>
        <v>3533</v>
      </c>
      <c r="P387">
        <f t="shared" ref="P387:P450" si="37">ROUND(E387/L387,2)</f>
        <v>111.8</v>
      </c>
      <c r="Q387" t="str">
        <f t="shared" ref="Q387:Q450" si="38">LEFT(N387, FIND("/",N387)-1)</f>
        <v>film &amp; video</v>
      </c>
      <c r="R387" t="str">
        <f t="shared" ref="R387:R450" si="39">RIGHT(N387,LEN(N387) - FIND("/",N387))</f>
        <v>documentary</v>
      </c>
      <c r="S387" s="10">
        <f t="shared" ref="S387:S450" si="40" xml:space="preserve"> (((J387/60)/60)/24)+DATE(1970,1,1)+(-5/24)</f>
        <v>41934.376168981478</v>
      </c>
      <c r="T387" s="10">
        <f t="shared" ref="T387:T450" si="41" xml:space="preserve"> 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750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80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750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10842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750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841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750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16459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750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133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750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2683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750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2489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750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7363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750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701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750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1441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750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2133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750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1724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1252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773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2763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800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1404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800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6488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800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354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800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658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800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4510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800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380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377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800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254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800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761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800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86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800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160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800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3789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800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396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1681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800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2379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800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179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800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150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800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1316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800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2818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1004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 (E451/D451)*100,0)</f>
        <v>2</v>
      </c>
      <c r="P451">
        <f t="shared" ref="P451:P514" si="43">ROUND(E451/L451,2)</f>
        <v>9</v>
      </c>
      <c r="Q451" t="str">
        <f t="shared" ref="Q451:Q514" si="44">LEFT(N451, FIND("/",N451)-1)</f>
        <v>film &amp; video</v>
      </c>
      <c r="R451" t="str">
        <f t="shared" ref="R451:R514" si="45">RIGHT(N451,LEN(N451) - FIND("/",N451))</f>
        <v>animation</v>
      </c>
      <c r="S451" s="10">
        <f t="shared" ref="S451:S514" si="46" xml:space="preserve"> (((J451/60)/60)/24)+DATE(1970,1,1)+(-5/24)</f>
        <v>41534.359780092593</v>
      </c>
      <c r="T451" s="10">
        <f t="shared" ref="T451:T514" si="47" xml:space="preserve"> 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 (E515/D515)*100,0)</f>
        <v>14</v>
      </c>
      <c r="P515">
        <f t="shared" ref="P515:P578" si="49">ROUND(E515/L515,2)</f>
        <v>102.38</v>
      </c>
      <c r="Q515" t="str">
        <f t="shared" ref="Q515:Q578" si="50">LEFT(N515, FIND("/",N515)-1)</f>
        <v>film &amp; video</v>
      </c>
      <c r="R515" t="str">
        <f t="shared" ref="R515:R578" si="51">RIGHT(N515,LEN(N515) - FIND("/",N515))</f>
        <v>animation</v>
      </c>
      <c r="S515" s="10">
        <f t="shared" ref="S515:S578" si="52" xml:space="preserve"> (((J515/60)/60)/24)+DATE(1970,1,1)+(-5/24)</f>
        <v>42552.445659722223</v>
      </c>
      <c r="T515" s="10">
        <f t="shared" ref="T515:T578" si="53" xml:space="preserve"> 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800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638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839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624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850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405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850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709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850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447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850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1412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850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201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900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1121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900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148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900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174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900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408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900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444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900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1369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900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223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900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1744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900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228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900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434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930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259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960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1575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978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51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 (E579/D579)*100,0)</f>
        <v>0</v>
      </c>
      <c r="P579">
        <f t="shared" ref="P579:P642" si="55">ROUND(E579/L579,2)</f>
        <v>10</v>
      </c>
      <c r="Q579" t="str">
        <f t="shared" ref="Q579:Q642" si="56">LEFT(N579, FIND("/",N579)-1)</f>
        <v>technology</v>
      </c>
      <c r="R579" t="str">
        <f t="shared" ref="R579:R642" si="57">RIGHT(N579,LEN(N579) - FIND("/",N579))</f>
        <v>web</v>
      </c>
      <c r="S579" s="10">
        <f t="shared" ref="S579:S642" si="58" xml:space="preserve"> (((J579/60)/60)/24)+DATE(1970,1,1)+(-5/24)</f>
        <v>42450.380810185183</v>
      </c>
      <c r="T579" s="10">
        <f t="shared" ref="T579:T642" si="59" xml:space="preserve"> 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999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10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999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 (E643/D643)*100,0)</f>
        <v>4771</v>
      </c>
      <c r="P643">
        <f t="shared" ref="P643:P706" si="61">ROUND(E643/L643,2)</f>
        <v>151.32</v>
      </c>
      <c r="Q643" t="str">
        <f t="shared" ref="Q643:Q706" si="62">LEFT(N643, FIND("/",N643)-1)</f>
        <v>technology</v>
      </c>
      <c r="R643" t="str">
        <f t="shared" ref="R643:R706" si="63">RIGHT(N643,LEN(N643) - FIND("/",N643))</f>
        <v>wearables</v>
      </c>
      <c r="S643" s="10">
        <f t="shared" ref="S643:S706" si="64" xml:space="preserve"> (((J643/60)/60)/24)+DATE(1970,1,1)+(-5/24)</f>
        <v>42199.361666666664</v>
      </c>
      <c r="T643" s="10">
        <f t="shared" ref="T643:T706" si="65" xml:space="preserve"> 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1000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29210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1000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2645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1000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7503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1000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557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1000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106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1000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214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1000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4439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1000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350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1000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169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1000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2513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1000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301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1000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10608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3208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1000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1175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1000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1068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1886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1000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3018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1000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302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 (E707/D707)*100,0)</f>
        <v>1</v>
      </c>
      <c r="P707">
        <f t="shared" ref="P707:P770" si="67">ROUND(E707/L707,2)</f>
        <v>195.4</v>
      </c>
      <c r="Q707" t="str">
        <f t="shared" ref="Q707:Q770" si="68">LEFT(N707, FIND("/",N707)-1)</f>
        <v>technology</v>
      </c>
      <c r="R707" t="str">
        <f t="shared" ref="R707:R770" si="69">RIGHT(N707,LEN(N707) - FIND("/",N707))</f>
        <v>wearables</v>
      </c>
      <c r="S707" s="10">
        <f t="shared" ref="S707:S770" si="70" xml:space="preserve"> (((J707/60)/60)/24)+DATE(1970,1,1)+(-5/24)</f>
        <v>42726.283310185179</v>
      </c>
      <c r="T707" s="10">
        <f t="shared" ref="T707:T770" si="71" xml:space="preserve"> 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1000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274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1000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1001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1000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3301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1000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547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1000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738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1000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2007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1000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254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1000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544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1000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792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1000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523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1000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2644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1000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630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1000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6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1000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301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1000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1067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1000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5377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1000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1135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1000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612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1000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160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1000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950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1000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322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1329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1000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155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1000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81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1000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512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1000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398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1000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332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1000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700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1000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201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1000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456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1000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356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1000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559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1280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1000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208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1000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255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1000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82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1000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60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1000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255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1000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510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 (E771/D771)*100,0)</f>
        <v>41</v>
      </c>
      <c r="P771">
        <f t="shared" ref="P771:P834" si="73">ROUND(E771/L771,2)</f>
        <v>31.85</v>
      </c>
      <c r="Q771" t="str">
        <f t="shared" ref="Q771:Q834" si="74">LEFT(N771, FIND("/",N771)-1)</f>
        <v>publishing</v>
      </c>
      <c r="R771" t="str">
        <f t="shared" ref="R771:R834" si="75">RIGHT(N771,LEN(N771) - FIND("/",N771))</f>
        <v>fiction</v>
      </c>
      <c r="S771" s="10">
        <f t="shared" ref="S771:S834" si="76" xml:space="preserve"> (((J771/60)/60)/24)+DATE(1970,1,1)+(-5/24)</f>
        <v>41604.788124999999</v>
      </c>
      <c r="T771" s="10">
        <f t="shared" ref="T771:T834" si="77" xml:space="preserve"> 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1000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107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1000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70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1000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222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1000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90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1000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714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1000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137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1000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186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1000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779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1000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251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1000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283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1000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843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1565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1014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1000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323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1000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402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1000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500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1000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228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1000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223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1000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608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1000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284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1000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550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1000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315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1000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836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1000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421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1000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450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1000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415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1000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158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1000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91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1000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240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1000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428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1000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806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1000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206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1000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55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1000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44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1000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268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1000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1748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1000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358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1000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144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1000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215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1000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1255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1000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558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1000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31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1000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139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1000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52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1000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194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1000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350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1509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1000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 (E835/D835)*100,0)</f>
        <v>610</v>
      </c>
      <c r="P835">
        <f t="shared" ref="P835:P898" si="79">ROUND(E835/L835,2)</f>
        <v>148.78</v>
      </c>
      <c r="Q835" t="str">
        <f t="shared" ref="Q835:Q898" si="80">LEFT(N835, FIND("/",N835)-1)</f>
        <v>music</v>
      </c>
      <c r="R835" t="str">
        <f t="shared" ref="R835:R898" si="81">RIGHT(N835,LEN(N835) - FIND("/",N835))</f>
        <v>rock</v>
      </c>
      <c r="S835" s="10">
        <f t="shared" ref="S835:S898" si="82" xml:space="preserve"> (((J835/60)/60)/24)+DATE(1970,1,1)+(-5/24)</f>
        <v>41718.669849537036</v>
      </c>
      <c r="T835" s="10">
        <f t="shared" ref="T835:T898" si="83" xml:space="preserve"> 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1000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721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1000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235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1000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505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1000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305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1050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277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1050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555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1070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1125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1100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461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1100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237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1100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729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1100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529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1100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547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1100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1100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27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1150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417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1200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517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1200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217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1200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306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1200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25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1200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2739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1200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125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1200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45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1200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349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 (E899/D899)*100,0)</f>
        <v>0</v>
      </c>
      <c r="P899" t="e">
        <f t="shared" ref="P899:P962" si="85">ROUND(E899/L899,2)</f>
        <v>#DIV/0!</v>
      </c>
      <c r="Q899" t="str">
        <f t="shared" ref="Q899:Q962" si="86">LEFT(N899, FIND("/",N899)-1)</f>
        <v>music</v>
      </c>
      <c r="R899" t="str">
        <f t="shared" ref="R899:R962" si="87">RIGHT(N899,LEN(N899) - FIND("/",N899))</f>
        <v>indie rock</v>
      </c>
      <c r="S899" s="10">
        <f t="shared" ref="S899:S962" si="88" xml:space="preserve"> (((J899/60)/60)/24)+DATE(1970,1,1)+(-5/24)</f>
        <v>41211.480416666665</v>
      </c>
      <c r="T899" s="10">
        <f t="shared" ref="T899:T962" si="89" xml:space="preserve"> 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 (E963/D963)*100,0)</f>
        <v>42</v>
      </c>
      <c r="P963">
        <f t="shared" ref="P963:P1026" si="91">ROUND(E963/L963,2)</f>
        <v>364.35</v>
      </c>
      <c r="Q963" t="str">
        <f t="shared" ref="Q963:Q1026" si="92">LEFT(N963, FIND("/",N963)-1)</f>
        <v>technology</v>
      </c>
      <c r="R963" t="str">
        <f t="shared" ref="R963:R1026" si="93">RIGHT(N963,LEN(N963) - FIND("/",N963))</f>
        <v>wearables</v>
      </c>
      <c r="S963" s="10">
        <f t="shared" ref="S963:S1026" si="94" xml:space="preserve"> (((J963/60)/60)/24)+DATE(1970,1,1)+(-5/24)</f>
        <v>42740.485358796293</v>
      </c>
      <c r="T963" s="10">
        <f t="shared" ref="T963:T1026" si="95" xml:space="preserve"> 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1200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266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1200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880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1200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192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1200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395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1200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1977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1200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 (E1027/D1027)*100,0)</f>
        <v>6412</v>
      </c>
      <c r="P1027">
        <f t="shared" ref="P1027:P1090" si="97">ROUND(E1027/L1027,2)</f>
        <v>71.849999999999994</v>
      </c>
      <c r="Q1027" t="str">
        <f t="shared" ref="Q1027:Q1090" si="98">LEFT(N1027, FIND("/",N1027)-1)</f>
        <v>music</v>
      </c>
      <c r="R1027" t="str">
        <f t="shared" ref="R1027:R1090" si="99">RIGHT(N1027,LEN(N1027) - FIND("/",N1027))</f>
        <v>electronic music</v>
      </c>
      <c r="S1027" s="10">
        <f t="shared" ref="S1027:S1090" si="100" xml:space="preserve"> (((J1027/60)/60)/24)+DATE(1970,1,1)+(-5/24)</f>
        <v>42049.625428240739</v>
      </c>
      <c r="T1027" s="10">
        <f t="shared" ref="T1027:T1090" si="101" xml:space="preserve"> 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1200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583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1200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644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1200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977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1200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931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1200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570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1200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895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1200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488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1200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114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1200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542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1200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413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1200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421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1200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85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1250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174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1250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51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 (E1091/D1091)*100,0)</f>
        <v>8</v>
      </c>
      <c r="P1091">
        <f t="shared" ref="P1091:P1154" si="103">ROUND(E1091/L1091,2)</f>
        <v>23.96</v>
      </c>
      <c r="Q1091" t="str">
        <f t="shared" ref="Q1091:Q1154" si="104">LEFT(N1091, FIND("/",N1091)-1)</f>
        <v>games</v>
      </c>
      <c r="R1091" t="str">
        <f t="shared" ref="R1091:R1154" si="105">RIGHT(N1091,LEN(N1091) - FIND("/",N1091))</f>
        <v>video games</v>
      </c>
      <c r="S1091" s="10">
        <f t="shared" ref="S1091:S1154" si="106" xml:space="preserve"> (((J1091/60)/60)/24)+DATE(1970,1,1)+(-5/24)</f>
        <v>42150.981192129628</v>
      </c>
      <c r="T1091" s="10">
        <f t="shared" ref="T1091:T1154" si="107" xml:space="preserve"> 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 (E1155/D1155)*100,0)</f>
        <v>1</v>
      </c>
      <c r="P1155">
        <f t="shared" ref="P1155:P1218" si="109">ROUND(E1155/L1155,2)</f>
        <v>50</v>
      </c>
      <c r="Q1155" t="str">
        <f t="shared" ref="Q1155:Q1218" si="110">LEFT(N1155, FIND("/",N1155)-1)</f>
        <v>food</v>
      </c>
      <c r="R1155" t="str">
        <f t="shared" ref="R1155:R1218" si="111">RIGHT(N1155,LEN(N1155) - FIND("/",N1155))</f>
        <v>food trucks</v>
      </c>
      <c r="S1155" s="10">
        <f t="shared" ref="S1155:S1218" si="112" xml:space="preserve"> (((J1155/60)/60)/24)+DATE(1970,1,1)+(-5/24)</f>
        <v>42143.505844907406</v>
      </c>
      <c r="T1155" s="10">
        <f t="shared" ref="T1155:T1218" si="113" xml:space="preserve"> 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1250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1847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1054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1250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640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1250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729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1300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247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1300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746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1300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52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1300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227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1300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22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1300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1679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1300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3098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1328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1017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1350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2899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1385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2743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1395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654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1400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192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1400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431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1450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424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1500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3321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1500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1113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1500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892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1500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874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1500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69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1500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1160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1500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1035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1500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424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1500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3391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1500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67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1500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215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1500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443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1500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176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1500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2620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1500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1360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1500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 (E1219/D1219)*100,0)</f>
        <v>1813</v>
      </c>
      <c r="P1219">
        <f t="shared" ref="P1219:P1282" si="115">ROUND(E1219/L1219,2)</f>
        <v>148.57</v>
      </c>
      <c r="Q1219" t="str">
        <f t="shared" ref="Q1219:Q1282" si="116">LEFT(N1219, FIND("/",N1219)-1)</f>
        <v>photography</v>
      </c>
      <c r="R1219" t="str">
        <f t="shared" ref="R1219:R1282" si="117">RIGHT(N1219,LEN(N1219) - FIND("/",N1219))</f>
        <v>photobooks</v>
      </c>
      <c r="S1219" s="10">
        <f t="shared" ref="S1219:S1282" si="118" xml:space="preserve"> (((J1219/60)/60)/24)+DATE(1970,1,1)+(-5/24)</f>
        <v>42535.6011574074</v>
      </c>
      <c r="T1219" s="10">
        <f t="shared" ref="T1219:T1282" si="119" xml:space="preserve"> 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1500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1034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1500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1735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1038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1500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163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1500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748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1500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1480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1500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138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1500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160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1500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156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1500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285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1500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253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1500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348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1500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4003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1500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407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1500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321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1500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2026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1500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888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1500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405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1500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2359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1500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1081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1500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1705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1500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174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1500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250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1500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135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1500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543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1500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72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1500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278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1500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636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1500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1493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1500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933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1500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1362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1500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765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1500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509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1500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353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1500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276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1500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2583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1621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1500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209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1061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1500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671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1500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924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1109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1500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 (E1283/D1283)*100,0)</f>
        <v>517</v>
      </c>
      <c r="P1283">
        <f t="shared" ref="P1283:P1346" si="121">ROUND(E1283/L1283,2)</f>
        <v>104.73</v>
      </c>
      <c r="Q1283" t="str">
        <f t="shared" ref="Q1283:Q1346" si="122">LEFT(N1283, FIND("/",N1283)-1)</f>
        <v>music</v>
      </c>
      <c r="R1283" t="str">
        <f t="shared" ref="R1283:R1346" si="123">RIGHT(N1283,LEN(N1283) - FIND("/",N1283))</f>
        <v>rock</v>
      </c>
      <c r="S1283" s="10">
        <f t="shared" ref="S1283:S1346" si="124" xml:space="preserve"> (((J1283/60)/60)/24)+DATE(1970,1,1)+(-5/24)</f>
        <v>41463.535138888888</v>
      </c>
      <c r="T1283" s="10">
        <f t="shared" ref="T1283:T1346" si="125" xml:space="preserve"> 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1236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1500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141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1500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135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1500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136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1500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40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1500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268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1500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253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1500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291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1500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125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1500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41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1500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170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1500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80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1500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1460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1500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140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1500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289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1500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270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1500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137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1500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167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1500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304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1500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 (E1347/D1347)*100,0)</f>
        <v>25</v>
      </c>
      <c r="P1347">
        <f t="shared" ref="P1347:P1410" si="127">ROUND(E1347/L1347,2)</f>
        <v>53.57</v>
      </c>
      <c r="Q1347" t="str">
        <f t="shared" ref="Q1347:Q1410" si="128">LEFT(N1347, FIND("/",N1347)-1)</f>
        <v>publishing</v>
      </c>
      <c r="R1347" t="str">
        <f t="shared" ref="R1347:R1410" si="129">RIGHT(N1347,LEN(N1347) - FIND("/",N1347))</f>
        <v>nonfiction</v>
      </c>
      <c r="S1347" s="10">
        <f t="shared" ref="S1347:S1410" si="130" xml:space="preserve"> (((J1347/60)/60)/24)+DATE(1970,1,1)+(-5/24)</f>
        <v>41799.606006944443</v>
      </c>
      <c r="T1347" s="10">
        <f t="shared" ref="T1347:T1410" si="131" xml:space="preserve"> 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1500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481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1500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170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1500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399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1500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681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1500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347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1500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1350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1500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908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1500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89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1500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104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1500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204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1500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414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1500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167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1500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223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1500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51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1550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168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1551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487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1570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69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1570.79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13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1600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3114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1600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470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1600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593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1600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357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1650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335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1650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2066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1650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94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1700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441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1700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36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1700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618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1700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167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1750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392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1750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534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1750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86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1750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232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1800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620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1800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6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1800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298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1800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464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1800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260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1800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241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1800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491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1800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49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1800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304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1800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374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1800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40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1900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161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1900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29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1960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145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1964.47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521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2000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46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2000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196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2000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322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2000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569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2000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241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2000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568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2000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29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2000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621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2000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136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2000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205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 (E1411/D1411)*100,0)</f>
        <v>0</v>
      </c>
      <c r="P1411" t="e">
        <f t="shared" ref="P1411:P1474" si="133">ROUND(E1411/L1411,2)</f>
        <v>#DIV/0!</v>
      </c>
      <c r="Q1411" t="str">
        <f t="shared" ref="Q1411:Q1474" si="134">LEFT(N1411, FIND("/",N1411)-1)</f>
        <v>publishing</v>
      </c>
      <c r="R1411" t="str">
        <f t="shared" ref="R1411:R1474" si="135">RIGHT(N1411,LEN(N1411) - FIND("/",N1411))</f>
        <v>translations</v>
      </c>
      <c r="S1411" s="10">
        <f t="shared" ref="S1411:S1474" si="136" xml:space="preserve"> (((J1411/60)/60)/24)+DATE(1970,1,1)+(-5/24)</f>
        <v>41944.925173611111</v>
      </c>
      <c r="T1411" s="10">
        <f t="shared" ref="T1411:T1474" si="137" xml:space="preserve"> 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2000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759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2000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217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2000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44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2000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408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2000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6846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2000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863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2000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2302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2000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486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2000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2399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2000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94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1661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1734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2000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 (E1475/D1475)*100,0)</f>
        <v>90</v>
      </c>
      <c r="P1475">
        <f t="shared" ref="P1475:P1538" si="139">ROUND(E1475/L1475,2)</f>
        <v>38.46</v>
      </c>
      <c r="Q1475" t="str">
        <f t="shared" ref="Q1475:Q1538" si="140">LEFT(N1475, FIND("/",N1475)-1)</f>
        <v>publishing</v>
      </c>
      <c r="R1475" t="str">
        <f t="shared" ref="R1475:R1538" si="141">RIGHT(N1475,LEN(N1475) - FIND("/",N1475))</f>
        <v>radio &amp; podcasts</v>
      </c>
      <c r="S1475" s="10">
        <f t="shared" ref="S1475:S1538" si="142" xml:space="preserve"> (((J1475/60)/60)/24)+DATE(1970,1,1)+(-5/24)</f>
        <v>40939.771284722221</v>
      </c>
      <c r="T1475" s="10">
        <f t="shared" ref="T1475:T1538" si="143" xml:space="preserve"> 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2000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168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2000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1415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2000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1985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2000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1670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2000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29540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2000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110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2000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2926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4325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1116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2000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202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2000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903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2000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829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2000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84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2000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129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2000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1025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2000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1082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2000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808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2000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783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2000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978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2000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600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1331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2000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23578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2000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924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2000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1215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2000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1540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2000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465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2000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931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2000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2003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2000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3023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2000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1155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2000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311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2000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226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1384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2000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193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2000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422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2000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956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2000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2359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2000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207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2000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1210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2000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3266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2000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1567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2000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265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1502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 (E1539/D1539)*100,0)</f>
        <v>1079</v>
      </c>
      <c r="P1539">
        <f t="shared" ref="P1539:P1602" si="145">ROUND(E1539/L1539,2)</f>
        <v>96.38</v>
      </c>
      <c r="Q1539" t="str">
        <f t="shared" ref="Q1539:Q1602" si="146">LEFT(N1539, FIND("/",N1539)-1)</f>
        <v>photography</v>
      </c>
      <c r="R1539" t="str">
        <f t="shared" ref="R1539:R1602" si="147">RIGHT(N1539,LEN(N1539) - FIND("/",N1539))</f>
        <v>photobooks</v>
      </c>
      <c r="S1539" s="10">
        <f t="shared" ref="S1539:S1602" si="148" xml:space="preserve"> (((J1539/60)/60)/24)+DATE(1970,1,1)+(-5/24)</f>
        <v>42552.106793981475</v>
      </c>
      <c r="T1539" s="10">
        <f t="shared" ref="T1539:T1602" si="149" xml:space="preserve"> 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2000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359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1360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2000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884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2000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 (E1603/D1603)*100,0)</f>
        <v>135</v>
      </c>
      <c r="P1603">
        <f t="shared" ref="P1603:P1666" si="151">ROUND(E1603/L1603,2)</f>
        <v>48.33</v>
      </c>
      <c r="Q1603" t="str">
        <f t="shared" ref="Q1603:Q1666" si="152">LEFT(N1603, FIND("/",N1603)-1)</f>
        <v>music</v>
      </c>
      <c r="R1603" t="str">
        <f t="shared" ref="R1603:R1666" si="153">RIGHT(N1603,LEN(N1603) - FIND("/",N1603))</f>
        <v>rock</v>
      </c>
      <c r="S1603" s="10">
        <f t="shared" ref="S1603:S1666" si="154" xml:space="preserve"> (((J1603/60)/60)/24)+DATE(1970,1,1)+(-5/24)</f>
        <v>40637.884641203702</v>
      </c>
      <c r="T1603" s="10">
        <f t="shared" ref="T1603:T1666" si="155" xml:space="preserve"> 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2000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75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2000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171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2000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302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2000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404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2000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726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2000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61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2000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89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2000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50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2000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28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2000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51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2000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257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2000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457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2000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521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2000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511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2000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79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2000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100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2000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57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2000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303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2000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351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2000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38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2000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59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2000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583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2000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405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2000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202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2000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311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2000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531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2000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780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2000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203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2000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500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2000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233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2000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26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2000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53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2000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90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2000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34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2000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127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2000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60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2000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312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2000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548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2000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277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2000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262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2000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144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2000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191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2000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227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2000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436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2000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66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2000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107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2000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376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1312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2000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397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2000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28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2000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50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2000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405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2000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411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2000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54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2000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153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2000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 (E1667/D1667)*100,0)</f>
        <v>209</v>
      </c>
      <c r="P1667">
        <f t="shared" ref="P1667:P1730" si="157">ROUND(E1667/L1667,2)</f>
        <v>44.96</v>
      </c>
      <c r="Q1667" t="str">
        <f t="shared" ref="Q1667:Q1730" si="158">LEFT(N1667, FIND("/",N1667)-1)</f>
        <v>music</v>
      </c>
      <c r="R1667" t="str">
        <f t="shared" ref="R1667:R1730" si="159">RIGHT(N1667,LEN(N1667) - FIND("/",N1667))</f>
        <v>pop</v>
      </c>
      <c r="S1667" s="10">
        <f t="shared" ref="S1667:S1730" si="160" xml:space="preserve"> (((J1667/60)/60)/24)+DATE(1970,1,1)+(-5/24)</f>
        <v>40564.441122685181</v>
      </c>
      <c r="T1667" s="10">
        <f t="shared" ref="T1667:T1730" si="161" xml:space="preserve"> 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2000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201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2000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216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2000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411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2000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51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2000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96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2000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135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2000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504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2000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69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2000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173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2000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335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2000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89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2000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59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 (E1731/D1731)*100,0)</f>
        <v>0</v>
      </c>
      <c r="P1731" t="e">
        <f t="shared" ref="P1731:P1794" si="163">ROUND(E1731/L1731,2)</f>
        <v>#DIV/0!</v>
      </c>
      <c r="Q1731" t="str">
        <f t="shared" ref="Q1731:Q1794" si="164">LEFT(N1731, FIND("/",N1731)-1)</f>
        <v>music</v>
      </c>
      <c r="R1731" t="str">
        <f t="shared" ref="R1731:R1794" si="165">RIGHT(N1731,LEN(N1731) - FIND("/",N1731))</f>
        <v>faith</v>
      </c>
      <c r="S1731" s="10">
        <f t="shared" ref="S1731:S1794" si="166" xml:space="preserve"> (((J1731/60)/60)/24)+DATE(1970,1,1)+(-5/24)</f>
        <v>42470.843819444439</v>
      </c>
      <c r="T1731" s="10">
        <f t="shared" ref="T1731:T1794" si="167" xml:space="preserve"> 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2000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67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2000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301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2001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326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2100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380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2100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1058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2100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450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2100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3094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2200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564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2200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458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2200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468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2200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142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2200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736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2200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427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2200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2200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257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2220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261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2250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51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2300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232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2300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360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2300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7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2300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38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2350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520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 (E1795/D1795)*100,0)</f>
        <v>1</v>
      </c>
      <c r="P1795">
        <f t="shared" ref="P1795:P1858" si="169">ROUND(E1795/L1795,2)</f>
        <v>20</v>
      </c>
      <c r="Q1795" t="str">
        <f t="shared" ref="Q1795:Q1858" si="170">LEFT(N1795, FIND("/",N1795)-1)</f>
        <v>photography</v>
      </c>
      <c r="R1795" t="str">
        <f t="shared" ref="R1795:R1858" si="171">RIGHT(N1795,LEN(N1795) - FIND("/",N1795))</f>
        <v>photobooks</v>
      </c>
      <c r="S1795" s="10">
        <f t="shared" ref="S1795:S1858" si="172" xml:space="preserve"> (((J1795/60)/60)/24)+DATE(1970,1,1)+(-5/24)</f>
        <v>41940.683333333334</v>
      </c>
      <c r="T1795" s="10">
        <f t="shared" ref="T1795:T1858" si="173" xml:space="preserve"> 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2400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141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2400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13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2400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34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2450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123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2468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85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2500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81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2500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322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2500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801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2500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100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2500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609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2500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41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2500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20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2500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42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2500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472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2500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21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2500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401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2500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74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2500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40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2500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82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2500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39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2500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81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2500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100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2500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496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2500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61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2500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40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2500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828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2500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129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2500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12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2500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365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2500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52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2500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702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2500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33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2500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613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2500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539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2500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81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2500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 (E1859/D1859)*100,0)</f>
        <v>120</v>
      </c>
      <c r="P1859">
        <f t="shared" ref="P1859:P1922" si="175">ROUND(E1859/L1859,2)</f>
        <v>136.36000000000001</v>
      </c>
      <c r="Q1859" t="str">
        <f t="shared" ref="Q1859:Q1922" si="176">LEFT(N1859, FIND("/",N1859)-1)</f>
        <v>music</v>
      </c>
      <c r="R1859" t="str">
        <f t="shared" ref="R1859:R1922" si="177">RIGHT(N1859,LEN(N1859) - FIND("/",N1859))</f>
        <v>rock</v>
      </c>
      <c r="S1859" s="10">
        <f t="shared" ref="S1859:S1922" si="178" xml:space="preserve"> (((J1859/60)/60)/24)+DATE(1970,1,1)+(-5/24)</f>
        <v>41864.560335648144</v>
      </c>
      <c r="T1859" s="10">
        <f t="shared" ref="T1859:T1922" si="179" xml:space="preserve"> 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2500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242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2500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158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2500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40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2500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138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2500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135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2500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42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2500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54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2500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213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2500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49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2500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133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2500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85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2500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694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2500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422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2500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27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2500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46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2500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369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2500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22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2500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260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2500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58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2500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48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2500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 (E1923/D1923)*100,0)</f>
        <v>82</v>
      </c>
      <c r="P1923">
        <f t="shared" ref="P1923:P1986" si="181">ROUND(E1923/L1923,2)</f>
        <v>54</v>
      </c>
      <c r="Q1923" t="str">
        <f t="shared" ref="Q1923:Q1986" si="182">LEFT(N1923, FIND("/",N1923)-1)</f>
        <v>music</v>
      </c>
      <c r="R1923" t="str">
        <f t="shared" ref="R1923:R1986" si="183">RIGHT(N1923,LEN(N1923) - FIND("/",N1923))</f>
        <v>indie rock</v>
      </c>
      <c r="S1923" s="10">
        <f t="shared" ref="S1923:S1986" si="184" xml:space="preserve"> (((J1923/60)/60)/24)+DATE(1970,1,1)+(-5/24)</f>
        <v>41074.013229166667</v>
      </c>
      <c r="T1923" s="10">
        <f t="shared" ref="T1923:T1986" si="185" xml:space="preserve"> 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2500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92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2500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12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2500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137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2500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66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2500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117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2500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25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2500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105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2500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128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2500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51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2500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96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2500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225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2500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414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2500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247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2500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350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2500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45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2500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696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2500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443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2500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44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12612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2500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332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2500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6821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2500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12609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2500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13921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2500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449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2500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32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2500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32008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2500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2120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2500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3850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2500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4249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2500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2779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2500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1356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2500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13979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2500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6696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2500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7057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2500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2010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2500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4020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2500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627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2500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3301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2500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4422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2500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772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2500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964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2500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9262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2500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525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2550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8108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2560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2892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2600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5480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2600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4454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2600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2177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2600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40466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2658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634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2700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18834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2700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2781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2700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1237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2750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504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2750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7315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2750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18670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2800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8207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2800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6336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 (E1987/D1987)*100,0)</f>
        <v>3</v>
      </c>
      <c r="P1987">
        <f t="shared" ref="P1987:P2050" si="187">ROUND(E1987/L1987,2)</f>
        <v>12.75</v>
      </c>
      <c r="Q1987" t="str">
        <f t="shared" ref="Q1987:Q2050" si="188">LEFT(N1987, FIND("/",N1987)-1)</f>
        <v>photography</v>
      </c>
      <c r="R1987" t="str">
        <f t="shared" ref="R1987:R2050" si="189">RIGHT(N1987,LEN(N1987) - FIND("/",N1987))</f>
        <v>people</v>
      </c>
      <c r="S1987" s="10">
        <f t="shared" ref="S1987:S2050" si="190" xml:space="preserve"> (((J1987/60)/60)/24)+DATE(1970,1,1)+(-5/24)</f>
        <v>42555.490405092591</v>
      </c>
      <c r="T1987" s="10">
        <f t="shared" ref="T1987:T2050" si="191" xml:space="preserve"> 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2800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7506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2800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3871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2800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56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2800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4186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2800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1325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2800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4426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2820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410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2827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65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2900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5261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2987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3214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3000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13659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3000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392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3000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26395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78138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3000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271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3000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3072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3000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1043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3000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2215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3000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6465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3000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96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3000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469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3000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4171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3000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5382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3000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780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3000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5364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3000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1112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3000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4008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3000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301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3000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2471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3000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2006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3000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2535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3000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1489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3000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10057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3000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5628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1317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3000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1002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3000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1121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3000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5676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3000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576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3000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412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3000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234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3000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541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3000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1338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3000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404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3000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3365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3000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4203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3000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 (E2051/D2051)*100,0)</f>
        <v>2003</v>
      </c>
      <c r="P2051">
        <f t="shared" ref="P2051:P2114" si="193">ROUND(E2051/L2051,2)</f>
        <v>80.989999999999995</v>
      </c>
      <c r="Q2051" t="str">
        <f t="shared" ref="Q2051:Q2114" si="194">LEFT(N2051, FIND("/",N2051)-1)</f>
        <v>technology</v>
      </c>
      <c r="R2051" t="str">
        <f t="shared" ref="R2051:R2114" si="195">RIGHT(N2051,LEN(N2051) - FIND("/",N2051))</f>
        <v>hardware</v>
      </c>
      <c r="S2051" s="10">
        <f t="shared" ref="S2051:S2114" si="196" xml:space="preserve"> (((J2051/60)/60)/24)+DATE(1970,1,1)+(-5/24)</f>
        <v>41575.319016203699</v>
      </c>
      <c r="T2051" s="10">
        <f t="shared" ref="T2051:T2114" si="197" xml:space="preserve"> 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3000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1578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3000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348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3000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5884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3000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168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1325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3000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335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3000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2558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3000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1011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3000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144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1435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3000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1637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3000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180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3000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3833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3000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197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3000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16693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3000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2656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3000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146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3000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21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3000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877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3000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2140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3000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13222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3000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1872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3000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2639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3000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5087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3000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21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3000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5594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3000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32420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3000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1925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3000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875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3000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961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3000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169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3000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134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3000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55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3000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28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3000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247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3000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134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3000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52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3000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100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3000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307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3000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723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3000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203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3000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51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3000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141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3000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83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3000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20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3000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201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3000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27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3000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76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3000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45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3000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379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3000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35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3000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169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3000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79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3000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72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3000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572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3000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142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3000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67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3000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71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3000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 (E2115/D2115)*100,0)</f>
        <v>245</v>
      </c>
      <c r="P2115">
        <f t="shared" ref="P2115:P2178" si="199">ROUND(E2115/L2115,2)</f>
        <v>68.599999999999994</v>
      </c>
      <c r="Q2115" t="str">
        <f t="shared" ref="Q2115:Q2178" si="200">LEFT(N2115, FIND("/",N2115)-1)</f>
        <v>music</v>
      </c>
      <c r="R2115" t="str">
        <f t="shared" ref="R2115:R2178" si="201">RIGHT(N2115,LEN(N2115) - FIND("/",N2115))</f>
        <v>indie rock</v>
      </c>
      <c r="S2115" s="10">
        <f t="shared" ref="S2115:S2178" si="202" xml:space="preserve"> (((J2115/60)/60)/24)+DATE(1970,1,1)+(-5/24)</f>
        <v>41870.657129629624</v>
      </c>
      <c r="T2115" s="10">
        <f t="shared" ref="T2115:T2178" si="203" xml:space="preserve"> 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3000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175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3000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113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3000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1614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3000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59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3000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45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3000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67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3000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269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3000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15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3000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168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3000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110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3000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188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3000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116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3000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98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3000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6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3000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729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3000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5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3000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21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3100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137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3100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32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3200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167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3200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129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3200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55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3200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197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3200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 (E2179/D2179)*100,0)</f>
        <v>78</v>
      </c>
      <c r="P2179">
        <f t="shared" ref="P2179:P2242" si="205">ROUND(E2179/L2179,2)</f>
        <v>65.87</v>
      </c>
      <c r="Q2179" t="str">
        <f t="shared" ref="Q2179:Q2242" si="206">LEFT(N2179, FIND("/",N2179)-1)</f>
        <v>music</v>
      </c>
      <c r="R2179" t="str">
        <f t="shared" ref="R2179:R2242" si="207">RIGHT(N2179,LEN(N2179) - FIND("/",N2179))</f>
        <v>rock</v>
      </c>
      <c r="S2179" s="10">
        <f t="shared" ref="S2179:S2242" si="208" xml:space="preserve"> (((J2179/60)/60)/24)+DATE(1970,1,1)+(-5/24)</f>
        <v>42502.042442129627</v>
      </c>
      <c r="T2179" s="10">
        <f t="shared" ref="T2179:T2242" si="209" xml:space="preserve"> 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3200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1083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3250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50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3300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162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3300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93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3300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477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3300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267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3300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863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3300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2814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3300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665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3350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6058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3350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676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3350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180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3400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1032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3400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26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3400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3816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3400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1996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3400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1581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3405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163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3500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455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3500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8152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3500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1519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3500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378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3500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310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3500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12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3500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805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3500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63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3500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57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3500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33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3500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32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3500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57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3500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29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3500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22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3500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127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3500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140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3500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196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3500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3500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50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3500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25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3500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9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3500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12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3500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70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3500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29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3500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232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3500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23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3500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589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3500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695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3500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5669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3500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558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3500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585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3500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336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3500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392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3500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306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3500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866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3500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708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3500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237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3500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33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3500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569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3500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430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3500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1815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3500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157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3500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914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3500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387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3500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 (E2243/D2243)*100,0)</f>
        <v>230</v>
      </c>
      <c r="P2243">
        <f t="shared" ref="P2243:P2306" si="211">ROUND(E2243/L2243,2)</f>
        <v>49.47</v>
      </c>
      <c r="Q2243" t="str">
        <f t="shared" ref="Q2243:Q2306" si="212">LEFT(N2243, FIND("/",N2243)-1)</f>
        <v>games</v>
      </c>
      <c r="R2243" t="str">
        <f t="shared" ref="R2243:R2306" si="213">RIGHT(N2243,LEN(N2243) - FIND("/",N2243))</f>
        <v>tabletop games</v>
      </c>
      <c r="S2243" s="10">
        <f t="shared" ref="S2243:S2306" si="214" xml:space="preserve"> (((J2243/60)/60)/24)+DATE(1970,1,1)+(-5/24)</f>
        <v>42766.619212962956</v>
      </c>
      <c r="T2243" s="10">
        <f t="shared" ref="T2243:T2306" si="215" xml:space="preserve"> 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3500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3886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3500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266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3500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539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3500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3025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3500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72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3500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552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3500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214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3600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6772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3675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311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3700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662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3750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240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3750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61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3750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302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3800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28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3800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419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3871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83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3910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478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3950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207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3999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195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4000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127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4000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217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4000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270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4000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15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4000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120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4000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1903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4000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718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4000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1126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4000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4502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4000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1415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4000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339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4000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138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4000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75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4000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66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4000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121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4000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300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4000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135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4000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38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4000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989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4000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14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4000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35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4000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76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4000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159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4000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91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4000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38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4000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135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4000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25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4000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40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4000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39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4000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108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4000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54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4000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23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4000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183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4000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38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4000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261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4000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25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4000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788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4000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26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4000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20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4000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167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4000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98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4000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176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4000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151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4000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 (E2307/D2307)*100,0)</f>
        <v>456</v>
      </c>
      <c r="P2307">
        <f t="shared" ref="P2307:P2370" si="217">ROUND(E2307/L2307,2)</f>
        <v>109.11</v>
      </c>
      <c r="Q2307" t="str">
        <f t="shared" ref="Q2307:Q2370" si="218">LEFT(N2307, FIND("/",N2307)-1)</f>
        <v>music</v>
      </c>
      <c r="R2307" t="str">
        <f t="shared" ref="R2307:R2370" si="219">RIGHT(N2307,LEN(N2307) - FIND("/",N2307))</f>
        <v>indie rock</v>
      </c>
      <c r="S2307" s="10">
        <f t="shared" ref="S2307:S2370" si="220" xml:space="preserve"> (((J2307/60)/60)/24)+DATE(1970,1,1)+(-5/24)</f>
        <v>41834.486944444441</v>
      </c>
      <c r="T2307" s="10">
        <f t="shared" ref="T2307:T2370" si="221" xml:space="preserve"> 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4000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93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4000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52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4000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1266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4000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160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4000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1983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4000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234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4000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81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4000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220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4000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47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4000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64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4000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390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4000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151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4000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81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4000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136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4000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4603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4000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636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4000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662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4000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896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4000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289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4000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664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4000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32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4000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639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4000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2604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4000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332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4000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379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4000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1839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4200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1007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 (E2371/D2371)*100,0)</f>
        <v>0</v>
      </c>
      <c r="P2371" t="e">
        <f t="shared" ref="P2371:P2434" si="223">ROUND(E2371/L2371,2)</f>
        <v>#DIV/0!</v>
      </c>
      <c r="Q2371" t="str">
        <f t="shared" ref="Q2371:Q2434" si="224">LEFT(N2371, FIND("/",N2371)-1)</f>
        <v>technology</v>
      </c>
      <c r="R2371" t="str">
        <f t="shared" ref="R2371:R2434" si="225">RIGHT(N2371,LEN(N2371) - FIND("/",N2371))</f>
        <v>web</v>
      </c>
      <c r="S2371" s="10">
        <f t="shared" ref="S2371:S2434" si="226" xml:space="preserve"> (((J2371/60)/60)/24)+DATE(1970,1,1)+(-5/24)</f>
        <v>42380.60429398148</v>
      </c>
      <c r="T2371" s="10">
        <f t="shared" ref="T2371:T2434" si="227" xml:space="preserve"> 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 (E2435/D2435)*100,0)</f>
        <v>0</v>
      </c>
      <c r="P2435" t="e">
        <f t="shared" ref="P2435:P2498" si="229">ROUND(E2435/L2435,2)</f>
        <v>#DIV/0!</v>
      </c>
      <c r="Q2435" t="str">
        <f t="shared" ref="Q2435:Q2498" si="230">LEFT(N2435, FIND("/",N2435)-1)</f>
        <v>food</v>
      </c>
      <c r="R2435" t="str">
        <f t="shared" ref="R2435:R2498" si="231">RIGHT(N2435,LEN(N2435) - FIND("/",N2435))</f>
        <v>food trucks</v>
      </c>
      <c r="S2435" s="10">
        <f t="shared" ref="S2435:S2498" si="232" xml:space="preserve"> (((J2435/60)/60)/24)+DATE(1970,1,1)+(-5/24)</f>
        <v>42397.691469907404</v>
      </c>
      <c r="T2435" s="10">
        <f t="shared" ref="T2435:T2498" si="233" xml:space="preserve"> 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4200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193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4200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720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4300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942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4300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76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4400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196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4444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189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4500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237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4500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4500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240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4500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338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4500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257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4500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18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4500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103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4500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784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4500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4500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60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4500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523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4500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122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4500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682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4500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190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4500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173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4500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74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4500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52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4500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49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4500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28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4500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56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4500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26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4575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47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4589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30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4600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22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4600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14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4700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217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4800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42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4900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102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4900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53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4900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69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4999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26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5000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204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5000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8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5000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40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5000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90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5000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20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5000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25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5000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84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5000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41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5000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16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5000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30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5000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64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5000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94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5000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5000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515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5000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30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5000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38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5000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120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5000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 (E2499/D2499)*100,0)</f>
        <v>90</v>
      </c>
      <c r="P2499">
        <f t="shared" ref="P2499:P2562" si="235">ROUND(E2499/L2499,2)</f>
        <v>80.55</v>
      </c>
      <c r="Q2499" t="str">
        <f t="shared" ref="Q2499:Q2562" si="236">LEFT(N2499, FIND("/",N2499)-1)</f>
        <v>music</v>
      </c>
      <c r="R2499" t="str">
        <f t="shared" ref="R2499:R2562" si="237">RIGHT(N2499,LEN(N2499) - FIND("/",N2499))</f>
        <v>indie rock</v>
      </c>
      <c r="S2499" s="10">
        <f t="shared" ref="S2499:S2562" si="238" xml:space="preserve"> (((J2499/60)/60)/24)+DATE(1970,1,1)+(-5/24)</f>
        <v>40730.670578703699</v>
      </c>
      <c r="T2499" s="10">
        <f t="shared" ref="T2499:T2562" si="239" xml:space="preserve"> 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5000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21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5000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162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5000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14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5000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274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5000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28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5000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152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5000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161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5000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90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5000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82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5000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86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5000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125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5000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130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5000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90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5000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101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5000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166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5000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42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5000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415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5000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5000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22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5000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407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5000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201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5000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52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5000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75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5000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15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5000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8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5000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78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5000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78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5000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132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5000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122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5000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32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5000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131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5000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76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5000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64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5000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47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5000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74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5000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43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5000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5000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21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5000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27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5000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18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5000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60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 (E2563/D2563)*100,0)</f>
        <v>0</v>
      </c>
      <c r="P2563" t="e">
        <f t="shared" ref="P2563:P2626" si="241">ROUND(E2563/L2563,2)</f>
        <v>#DIV/0!</v>
      </c>
      <c r="Q2563" t="str">
        <f t="shared" ref="Q2563:Q2626" si="242">LEFT(N2563, FIND("/",N2563)-1)</f>
        <v>food</v>
      </c>
      <c r="R2563" t="str">
        <f t="shared" ref="R2563:R2626" si="243">RIGHT(N2563,LEN(N2563) - FIND("/",N2563))</f>
        <v>food trucks</v>
      </c>
      <c r="S2563" s="10">
        <f t="shared" ref="S2563:S2626" si="244" xml:space="preserve"> (((J2563/60)/60)/24)+DATE(1970,1,1)+(-5/24)</f>
        <v>42260.320474537039</v>
      </c>
      <c r="T2563" s="10">
        <f t="shared" ref="T2563:T2626" si="245" xml:space="preserve"> 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5000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783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5000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36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5000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417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5000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2148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5000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242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5000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652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5000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358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2127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5000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643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5000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6139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5000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344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5000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152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5000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214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5000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68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573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316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5000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38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1867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438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5000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39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5000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46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5000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2207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5000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 (E2627/D2627)*100,0)</f>
        <v>29</v>
      </c>
      <c r="P2627">
        <f t="shared" ref="P2627:P2690" si="247">ROUND(E2627/L2627,2)</f>
        <v>27.58</v>
      </c>
      <c r="Q2627" t="str">
        <f t="shared" ref="Q2627:Q2690" si="248">LEFT(N2627, FIND("/",N2627)-1)</f>
        <v>technology</v>
      </c>
      <c r="R2627" t="str">
        <f t="shared" ref="R2627:R2690" si="249">RIGHT(N2627,LEN(N2627) - FIND("/",N2627))</f>
        <v>space exploration</v>
      </c>
      <c r="S2627" s="10">
        <f t="shared" ref="S2627:S2690" si="250" xml:space="preserve"> (((J2627/60)/60)/24)+DATE(1970,1,1)+(-5/24)</f>
        <v>42658.601944444446</v>
      </c>
      <c r="T2627" s="10">
        <f t="shared" ref="T2627:T2690" si="251" xml:space="preserve"> 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5000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56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5000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19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5000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19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5000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63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5000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459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5000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29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5000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20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5000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230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5000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37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17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5000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7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5000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10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5000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63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5000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427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5000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418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5000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362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5000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86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5000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319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5000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33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5000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34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5000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20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 (E2691/D2691)*100,0)</f>
        <v>0</v>
      </c>
      <c r="P2691">
        <f t="shared" ref="P2691:P2754" si="253">ROUND(E2691/L2691,2)</f>
        <v>1</v>
      </c>
      <c r="Q2691" t="str">
        <f t="shared" ref="Q2691:Q2754" si="254">LEFT(N2691, FIND("/",N2691)-1)</f>
        <v>food</v>
      </c>
      <c r="R2691" t="str">
        <f t="shared" ref="R2691:R2754" si="255">RIGHT(N2691,LEN(N2691) - FIND("/",N2691))</f>
        <v>food trucks</v>
      </c>
      <c r="S2691" s="10">
        <f t="shared" ref="S2691:S2754" si="256" xml:space="preserve"> (((J2691/60)/60)/24)+DATE(1970,1,1)+(-5/24)</f>
        <v>42551.753356481473</v>
      </c>
      <c r="T2691" s="10">
        <f t="shared" ref="T2691:T2754" si="257" xml:space="preserve"> 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786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5000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561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5000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933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1016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5000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1847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5000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79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5000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145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5000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3067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582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5000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635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5000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240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601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5000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373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5000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131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591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5000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219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5000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336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5000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147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5000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1156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5000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2115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5000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986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605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5000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157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5000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920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5000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626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5000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284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1075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5000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452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5000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147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5000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197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5000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1476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5000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85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5000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6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 (E2755/D2755)*100,0)</f>
        <v>19</v>
      </c>
      <c r="P2755">
        <f t="shared" ref="P2755:P2818" si="259">ROUND(E2755/L2755,2)</f>
        <v>47.5</v>
      </c>
      <c r="Q2755" t="str">
        <f t="shared" ref="Q2755:Q2818" si="260">LEFT(N2755, FIND("/",N2755)-1)</f>
        <v>publishing</v>
      </c>
      <c r="R2755" t="str">
        <f t="shared" ref="R2755:R2818" si="261">RIGHT(N2755,LEN(N2755) - FIND("/",N2755))</f>
        <v>children's books</v>
      </c>
      <c r="S2755" s="10">
        <f t="shared" ref="S2755:S2818" si="262" xml:space="preserve"> (((J2755/60)/60)/24)+DATE(1970,1,1)+(-5/24)</f>
        <v>41117.692395833328</v>
      </c>
      <c r="T2755" s="10">
        <f t="shared" ref="T2755:T2818" si="263" xml:space="preserve"> 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5000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26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5000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24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5000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23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5250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136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5250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100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5400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55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5400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22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5494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37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5500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55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5500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57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5500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37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5500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39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5500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201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5500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5500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13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5500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17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5500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149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5500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92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5500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106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5500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24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12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5500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56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5500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233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5500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21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5555.55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8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5800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58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5800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109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5862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77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5875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44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6000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45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6000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167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6000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94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6000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60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6000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27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6000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10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6000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71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 (E2819/D2819)*100,0)</f>
        <v>13</v>
      </c>
      <c r="P2819">
        <f t="shared" ref="P2819:P2882" si="265">ROUND(E2819/L2819,2)</f>
        <v>23.64</v>
      </c>
      <c r="Q2819" t="str">
        <f t="shared" ref="Q2819:Q2882" si="266">LEFT(N2819, FIND("/",N2819)-1)</f>
        <v>theater</v>
      </c>
      <c r="R2819" t="str">
        <f t="shared" ref="R2819:R2882" si="267">RIGHT(N2819,LEN(N2819) - FIND("/",N2819))</f>
        <v>plays</v>
      </c>
      <c r="S2819" s="10">
        <f t="shared" ref="S2819:S2882" si="268" xml:space="preserve"> (((J2819/60)/60)/24)+DATE(1970,1,1)+(-5/24)</f>
        <v>42023.42664351852</v>
      </c>
      <c r="T2819" s="10">
        <f t="shared" ref="T2819:T2882" si="269" xml:space="preserve"> 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6000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177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6000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87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6000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5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6000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17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6000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2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6000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13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6000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52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6000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36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6000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40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6000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159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6000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44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6000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50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6000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55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6000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48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6000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49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6000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23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6000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31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6000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6000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14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6000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40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6000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65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6000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43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 (E2883/D2883)*100,0)</f>
        <v>0</v>
      </c>
      <c r="P2883" t="e">
        <f t="shared" ref="P2883:P2946" si="271">ROUND(E2883/L2883,2)</f>
        <v>#DIV/0!</v>
      </c>
      <c r="Q2883" t="str">
        <f t="shared" ref="Q2883:Q2946" si="272">LEFT(N2883, FIND("/",N2883)-1)</f>
        <v>theater</v>
      </c>
      <c r="R2883" t="str">
        <f t="shared" ref="R2883:R2946" si="273">RIGHT(N2883,LEN(N2883) - FIND("/",N2883))</f>
        <v>plays</v>
      </c>
      <c r="S2883" s="10">
        <f t="shared" ref="S2883:S2946" si="274" xml:space="preserve"> (((J2883/60)/60)/24)+DATE(1970,1,1)+(-5/24)</f>
        <v>41916.389305555553</v>
      </c>
      <c r="T2883" s="10">
        <f t="shared" ref="T2883:T2946" si="275" xml:space="preserve"> 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6000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2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6000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8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6000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5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6000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430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6000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768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6000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63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6000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39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6000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17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6000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136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6000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168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6000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13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6000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54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6000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43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6000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45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6000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59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6000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21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6000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6000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68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6350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130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6450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42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 (E2947/D2947)*100,0)</f>
        <v>0</v>
      </c>
      <c r="P2947" t="e">
        <f t="shared" ref="P2947:P3010" si="277">ROUND(E2947/L2947,2)</f>
        <v>#DIV/0!</v>
      </c>
      <c r="Q2947" t="str">
        <f t="shared" ref="Q2947:Q3010" si="278">LEFT(N2947, FIND("/",N2947)-1)</f>
        <v>theater</v>
      </c>
      <c r="R2947" t="str">
        <f t="shared" ref="R2947:R3010" si="279">RIGHT(N2947,LEN(N2947) - FIND("/",N2947))</f>
        <v>spaces</v>
      </c>
      <c r="S2947" s="10">
        <f t="shared" ref="S2947:S3010" si="280" xml:space="preserve"> (((J2947/60)/60)/24)+DATE(1970,1,1)+(-5/24)</f>
        <v>42117.931250000001</v>
      </c>
      <c r="T2947" s="10">
        <f t="shared" ref="T2947:T3010" si="281" xml:space="preserve"> 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6500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84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6500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19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6500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164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6500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77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6500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25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6500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175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6500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88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6500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57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6700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24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6900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92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6999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46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7000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30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7000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125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7000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73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7000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114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7000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2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7000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49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7000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14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7000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72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7000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47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7000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74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7000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73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7000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2428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7000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358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7000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174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7000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36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7000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394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7000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14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7000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504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7000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143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7000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125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7000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45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7000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14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7200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19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7214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218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7500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802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7500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138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7500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687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7500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21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7500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7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7500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307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7500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101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7500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40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7500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602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7500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170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7500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115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7500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14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7500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40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7500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 (E3011/D3011)*100,0)</f>
        <v>399</v>
      </c>
      <c r="P3011">
        <f t="shared" ref="P3011:P3074" si="283">ROUND(E3011/L3011,2)</f>
        <v>233.9</v>
      </c>
      <c r="Q3011" t="str">
        <f t="shared" ref="Q3011:Q3074" si="284">LEFT(N3011, FIND("/",N3011)-1)</f>
        <v>theater</v>
      </c>
      <c r="R3011" t="str">
        <f t="shared" ref="R3011:R3074" si="285">RIGHT(N3011,LEN(N3011) - FIND("/",N3011))</f>
        <v>spaces</v>
      </c>
      <c r="S3011" s="10">
        <f t="shared" ref="S3011:S3074" si="286" xml:space="preserve"> (((J3011/60)/60)/24)+DATE(1970,1,1)+(-5/24)</f>
        <v>41939.361574074072</v>
      </c>
      <c r="T3011" s="10">
        <f t="shared" ref="T3011:T3074" si="287" xml:space="preserve"> 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7500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32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7500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5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7500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62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7500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209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7500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377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7500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47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7500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116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7500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310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7500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56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7500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242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7500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94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7500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70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7500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135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7501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7750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159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7777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97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7900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16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7900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666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8000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105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8000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411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8000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23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8000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19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8000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16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8000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55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8000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1407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8000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340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8000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396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8000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8000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13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8000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272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8000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40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8000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115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8000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24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8000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206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8000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164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8000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66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8000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188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8000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8000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104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8000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50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8000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8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 (E3075/D3075)*100,0)</f>
        <v>0</v>
      </c>
      <c r="P3075">
        <f t="shared" ref="P3075:P3138" si="289">ROUND(E3075/L3075,2)</f>
        <v>92.14</v>
      </c>
      <c r="Q3075" t="str">
        <f t="shared" ref="Q3075:Q3138" si="290">LEFT(N3075, FIND("/",N3075)-1)</f>
        <v>theater</v>
      </c>
      <c r="R3075" t="str">
        <f t="shared" ref="R3075:R3138" si="291">RIGHT(N3075,LEN(N3075) - FIND("/",N3075))</f>
        <v>spaces</v>
      </c>
      <c r="S3075" s="10">
        <f t="shared" ref="S3075:S3138" si="292" xml:space="preserve"> (((J3075/60)/60)/24)+DATE(1970,1,1)+(-5/24)</f>
        <v>42111.475694444445</v>
      </c>
      <c r="T3075" s="10">
        <f t="shared" ref="T3075:T3138" si="293" xml:space="preserve"> 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 (E3139/D3139)*100,0)</f>
        <v>3</v>
      </c>
      <c r="P3139">
        <f t="shared" ref="P3139:P3202" si="295">ROUND(E3139/L3139,2)</f>
        <v>50</v>
      </c>
      <c r="Q3139" t="str">
        <f t="shared" ref="Q3139:Q3202" si="296">LEFT(N3139, FIND("/",N3139)-1)</f>
        <v>theater</v>
      </c>
      <c r="R3139" t="str">
        <f t="shared" ref="R3139:R3202" si="297">RIGHT(N3139,LEN(N3139) - FIND("/",N3139))</f>
        <v>plays</v>
      </c>
      <c r="S3139" s="10">
        <f t="shared" ref="S3139:S3202" si="298" xml:space="preserve"> (((J3139/60)/60)/24)+DATE(1970,1,1)+(-5/24)</f>
        <v>42807.676724537036</v>
      </c>
      <c r="T3139" s="10">
        <f t="shared" ref="T3139:T3202" si="299" xml:space="preserve"> 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8000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294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8000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30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8000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16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8000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44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8000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44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8000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29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8000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126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8000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99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8000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118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8000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70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8000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51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8000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71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8000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25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8000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57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8000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26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8000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64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8000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181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8000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33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8000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15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8000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701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8000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44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8012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39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8200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101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8300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27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8400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91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8400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27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8500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121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8500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36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8500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64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8500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26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8500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35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8500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30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8500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56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8500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17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8500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6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8500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83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8500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32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8500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54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8600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12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8750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37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8750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199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 (E3203/D3203)*100,0)</f>
        <v>1</v>
      </c>
      <c r="P3203">
        <f t="shared" ref="P3203:P3266" si="301">ROUND(E3203/L3203,2)</f>
        <v>12.5</v>
      </c>
      <c r="Q3203" t="str">
        <f t="shared" ref="Q3203:Q3266" si="302">LEFT(N3203, FIND("/",N3203)-1)</f>
        <v>theater</v>
      </c>
      <c r="R3203" t="str">
        <f t="shared" ref="R3203:R3266" si="303">RIGHT(N3203,LEN(N3203) - FIND("/",N3203))</f>
        <v>musical</v>
      </c>
      <c r="S3203" s="10">
        <f t="shared" ref="S3203:S3266" si="304" xml:space="preserve"> (((J3203/60)/60)/24)+DATE(1970,1,1)+(-5/24)</f>
        <v>41861.558761574073</v>
      </c>
      <c r="T3203" s="10">
        <f t="shared" ref="T3203:T3266" si="305" xml:space="preserve"> 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8925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58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9000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126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9000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42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9000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306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9000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56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9000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67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9000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136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9000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390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9000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22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9000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58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9000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136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9000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222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9072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167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9500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44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9500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33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9500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36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9500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322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9500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22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9500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13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9665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16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9800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73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9850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219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9999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29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10000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59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10000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40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10000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155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10000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201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10000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353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10000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31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10000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62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10000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30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10000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98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10000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82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10000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16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10000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219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10000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26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10000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121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10000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58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10000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254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10000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17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10000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29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10000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204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10000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132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10000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10000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21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10000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74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10000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244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10000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55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10000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33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10000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126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10000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28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10000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26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10000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 (E3267/D3267)*100,0)</f>
        <v>44</v>
      </c>
      <c r="P3267">
        <f t="shared" ref="P3267:P3330" si="307">ROUND(E3267/L3267,2)</f>
        <v>70.290000000000006</v>
      </c>
      <c r="Q3267" t="str">
        <f t="shared" ref="Q3267:Q3330" si="308">LEFT(N3267, FIND("/",N3267)-1)</f>
        <v>theater</v>
      </c>
      <c r="R3267" t="str">
        <f t="shared" ref="R3267:R3330" si="309">RIGHT(N3267,LEN(N3267) - FIND("/",N3267))</f>
        <v>plays</v>
      </c>
      <c r="S3267" s="10">
        <f t="shared" ref="S3267:S3330" si="310" xml:space="preserve"> (((J3267/60)/60)/24)+DATE(1970,1,1)+(-5/24)</f>
        <v>42311.503645833327</v>
      </c>
      <c r="T3267" s="10">
        <f t="shared" ref="T3267:T3330" si="311" xml:space="preserve"> 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10000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79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10000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153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10000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26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10000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81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10000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18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10000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20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10000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43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10000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157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10000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18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10000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53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10000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54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10000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26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10000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66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10000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21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10000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61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10000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318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10000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8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10000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30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10000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56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10000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153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10000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25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10000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7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10000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24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10000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6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10000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3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10000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77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10000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7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10000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7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10000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22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10000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55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10000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35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10000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41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10000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40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10000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87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10000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21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10000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157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10000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41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10000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26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11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10000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43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10000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6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10000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65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10000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27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10000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25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10000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23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10000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17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10000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44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10000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117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10000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11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10000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25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10000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5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10000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25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10000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5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10000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34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13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10000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15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10000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10000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81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10000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8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10000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26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 (E3331/D3331)*100,0)</f>
        <v>12</v>
      </c>
      <c r="P3331">
        <f t="shared" ref="P3331:P3394" si="313">ROUND(E3331/L3331,2)</f>
        <v>44.92</v>
      </c>
      <c r="Q3331" t="str">
        <f t="shared" ref="Q3331:Q3394" si="314">LEFT(N3331, FIND("/",N3331)-1)</f>
        <v>theater</v>
      </c>
      <c r="R3331" t="str">
        <f t="shared" ref="R3331:R3394" si="315">RIGHT(N3331,LEN(N3331) - FIND("/",N3331))</f>
        <v>plays</v>
      </c>
      <c r="S3331" s="10">
        <f t="shared" ref="S3331:S3394" si="316" xml:space="preserve"> (((J3331/60)/60)/24)+DATE(1970,1,1)+(-5/24)</f>
        <v>41837.114675925921</v>
      </c>
      <c r="T3331" s="10">
        <f t="shared" ref="T3331:T3394" si="317" xml:space="preserve"> 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10000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10000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10000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60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10000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37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10050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53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10275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49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10500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2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10500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26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10500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146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10600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79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11000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11000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30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11000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55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11260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11500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40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11737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6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12000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14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12000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20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12000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46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12000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12000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30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12000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42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12000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45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12000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13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12000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25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12000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18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12000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13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12000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17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12000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86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12000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35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12000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76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12000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47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12000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9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12000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66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12000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26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12000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22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12000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9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12000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7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12000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9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12000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43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12000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15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12000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2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12200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8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12444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16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12500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30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12500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24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12500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64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12500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65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12500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5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12516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17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12800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24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13000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31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13000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27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13000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15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13000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46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13000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15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13000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16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13000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27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13000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12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13000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88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13000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14000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8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14000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4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14000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 (E3395/D3395)*100,0)</f>
        <v>11</v>
      </c>
      <c r="P3395">
        <f t="shared" ref="P3395:P3458" si="319">ROUND(E3395/L3395,2)</f>
        <v>36.07</v>
      </c>
      <c r="Q3395" t="str">
        <f t="shared" ref="Q3395:Q3458" si="320">LEFT(N3395, FIND("/",N3395)-1)</f>
        <v>theater</v>
      </c>
      <c r="R3395" t="str">
        <f t="shared" ref="R3395:R3458" si="321">RIGHT(N3395,LEN(N3395) - FIND("/",N3395))</f>
        <v>plays</v>
      </c>
      <c r="S3395" s="10">
        <f t="shared" ref="S3395:S3458" si="322" xml:space="preserve"> (((J3395/60)/60)/24)+DATE(1970,1,1)+(-5/24)</f>
        <v>41923.713310185187</v>
      </c>
      <c r="T3395" s="10">
        <f t="shared" ref="T3395:T3458" si="323" xml:space="preserve"> 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14000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14000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7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14000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11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14500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14500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31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15000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8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15000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67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15000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20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15000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13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15000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4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15000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3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15000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67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15000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14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15000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7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15000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15000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22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15000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20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15000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4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15000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21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15000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15000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32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15000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11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15000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27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15000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20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15000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6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15000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67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15000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22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15000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2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15000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41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15000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206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15000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27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15000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14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15000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15000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14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15000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13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15000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15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15000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64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15000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70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15000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7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15000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35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15000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20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15000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17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15000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11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15000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35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15000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17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15000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2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15000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12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15000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6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15000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13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15000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7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15000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7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15000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15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15000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9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15000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5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15000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4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15000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10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15000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3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15000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5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15500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65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16000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36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16000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 (E3459/D3459)*100,0)</f>
        <v>18</v>
      </c>
      <c r="P3459">
        <f t="shared" ref="P3459:P3522" si="325">ROUND(E3459/L3459,2)</f>
        <v>50.98</v>
      </c>
      <c r="Q3459" t="str">
        <f t="shared" ref="Q3459:Q3522" si="326">LEFT(N3459, FIND("/",N3459)-1)</f>
        <v>theater</v>
      </c>
      <c r="R3459" t="str">
        <f t="shared" ref="R3459:R3522" si="327">RIGHT(N3459,LEN(N3459) - FIND("/",N3459))</f>
        <v>plays</v>
      </c>
      <c r="S3459" s="10">
        <f t="shared" ref="S3459:S3522" si="328" xml:space="preserve"> (((J3459/60)/60)/24)+DATE(1970,1,1)+(-5/24)</f>
        <v>42016.498344907406</v>
      </c>
      <c r="T3459" s="10">
        <f t="shared" ref="T3459:T3522" si="329" xml:space="preserve"> 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16000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8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16000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4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16000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6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16300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4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16350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3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16700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62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17000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30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17000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12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17000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26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17482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17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17500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70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17500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18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18000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2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18000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6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18000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11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18000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27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18000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18000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2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18000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2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12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18000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18000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11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18500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12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18500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64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18500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22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18500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29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18500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15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18500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9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18500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25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18800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14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19000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19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19000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30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19000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7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19500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4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19800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20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20000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8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20000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2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20000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27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20000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19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20000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8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20000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8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11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20000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5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20000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8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20000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21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20000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13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20000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5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20000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13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20000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15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20000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52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20000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20000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20000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5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20000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8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20000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5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20000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17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20000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3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20000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15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20000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13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20000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20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20000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8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20000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 (E3523/D3523)*100,0)</f>
        <v>3</v>
      </c>
      <c r="P3523">
        <f t="shared" ref="P3523:P3586" si="331">ROUND(E3523/L3523,2)</f>
        <v>45.62</v>
      </c>
      <c r="Q3523" t="str">
        <f t="shared" ref="Q3523:Q3586" si="332">LEFT(N3523, FIND("/",N3523)-1)</f>
        <v>theater</v>
      </c>
      <c r="R3523" t="str">
        <f t="shared" ref="R3523:R3586" si="333">RIGHT(N3523,LEN(N3523) - FIND("/",N3523))</f>
        <v>plays</v>
      </c>
      <c r="S3523" s="10">
        <f t="shared" ref="S3523:S3586" si="334" xml:space="preserve"> (((J3523/60)/60)/24)+DATE(1970,1,1)+(-5/24)</f>
        <v>41881.153009259258</v>
      </c>
      <c r="T3523" s="10">
        <f t="shared" ref="T3523:T3586" si="335" xml:space="preserve"> 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20000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7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20000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23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20000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51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20000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3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20000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17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20000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35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20000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8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20000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3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20000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14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20000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6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20000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6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20000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3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20000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39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20000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21000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21000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21000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3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22000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2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22000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6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22000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26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22000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7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22000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11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22000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22400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5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22765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176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23000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9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23000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4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23000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11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23000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7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24000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3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24000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24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24200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23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25000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25000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9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25000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400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25000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2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25000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25000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14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25000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2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25000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2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25000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4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25000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5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25000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8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25000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4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25000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4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25000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20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25000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9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25000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7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25000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2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25000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12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25000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25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25000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41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25000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25000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3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25000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6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25000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2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25000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25000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6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25000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11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25000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13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25000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14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25000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 (E3587/D3587)*100,0)</f>
        <v>16</v>
      </c>
      <c r="P3587">
        <f t="shared" ref="P3587:P3650" si="337">ROUND(E3587/L3587,2)</f>
        <v>176.09</v>
      </c>
      <c r="Q3587" t="str">
        <f t="shared" ref="Q3587:Q3650" si="338">LEFT(N3587, FIND("/",N3587)-1)</f>
        <v>theater</v>
      </c>
      <c r="R3587" t="str">
        <f t="shared" ref="R3587:R3650" si="339">RIGHT(N3587,LEN(N3587) - FIND("/",N3587))</f>
        <v>plays</v>
      </c>
      <c r="S3587" s="10">
        <f t="shared" ref="S3587:S3650" si="340" xml:space="preserve"> (((J3587/60)/60)/24)+DATE(1970,1,1)+(-5/24)</f>
        <v>41964.507986111108</v>
      </c>
      <c r="T3587" s="10">
        <f t="shared" ref="T3587:T3650" si="341" xml:space="preserve"> 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25000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33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25000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3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25000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25000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20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25000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20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25000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25000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10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25000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13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25000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8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25000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12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25000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5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25000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4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25000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4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25000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25000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8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26000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15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26500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10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27000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27000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2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27800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14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28000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2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28450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3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28888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10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30000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5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30000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11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30000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24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30000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4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30000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8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30000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9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30000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10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30000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3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30000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7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30000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4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30000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37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30000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3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30000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30000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14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30000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7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30000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134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30000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 (E3651/D3651)*100,0)</f>
        <v>3</v>
      </c>
      <c r="P3651">
        <f t="shared" ref="P3651:P3714" si="343">ROUND(E3651/L3651,2)</f>
        <v>97.5</v>
      </c>
      <c r="Q3651" t="str">
        <f t="shared" ref="Q3651:Q3714" si="344">LEFT(N3651, FIND("/",N3651)-1)</f>
        <v>theater</v>
      </c>
      <c r="R3651" t="str">
        <f t="shared" ref="R3651:R3714" si="345">RIGHT(N3651,LEN(N3651) - FIND("/",N3651))</f>
        <v>plays</v>
      </c>
      <c r="S3651" s="10">
        <f t="shared" ref="S3651:S3714" si="346" xml:space="preserve"> (((J3651/60)/60)/24)+DATE(1970,1,1)+(-5/24)</f>
        <v>41780.504560185182</v>
      </c>
      <c r="T3651" s="10">
        <f t="shared" ref="T3651:T3714" si="347" xml:space="preserve"> 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30000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2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30000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2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3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30000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7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30000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9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30000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19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31000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17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32000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7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32360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5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32768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9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33500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34000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10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35000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23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35000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35000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3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35000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2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35000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3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35000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9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35000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3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35000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4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35000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35000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9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35000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13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35000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13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35000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35000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3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35000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35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35000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6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35000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6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35000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10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35000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3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35000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12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36400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3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37500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14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38000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38000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13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40000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8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40000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9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40000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5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40000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3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40000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40000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9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40000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8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40000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5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40000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14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40000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6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40000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2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40000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4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40000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8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40000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42000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42000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7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43500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44000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4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44250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5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45000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2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45000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4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45000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47000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25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48000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 (E3715/D3715)*100,0)</f>
        <v>4</v>
      </c>
      <c r="P3715">
        <f t="shared" ref="P3715:P3778" si="349">ROUND(E3715/L3715,2)</f>
        <v>106.84</v>
      </c>
      <c r="Q3715" t="str">
        <f t="shared" ref="Q3715:Q3778" si="350">LEFT(N3715, FIND("/",N3715)-1)</f>
        <v>theater</v>
      </c>
      <c r="R3715" t="str">
        <f t="shared" ref="R3715:R3778" si="351">RIGHT(N3715,LEN(N3715) - FIND("/",N3715))</f>
        <v>plays</v>
      </c>
      <c r="S3715" s="10">
        <f t="shared" ref="S3715:S3778" si="352" xml:space="preserve"> (((J3715/60)/60)/24)+DATE(1970,1,1)+(-5/24)</f>
        <v>42505.529699074068</v>
      </c>
      <c r="T3715" s="10">
        <f t="shared" ref="T3715:T3778" si="353" xml:space="preserve"> 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48000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21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50000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7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50000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2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50000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8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50000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50000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7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50000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3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50000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9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50000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9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50000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50000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6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50000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4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50000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12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50000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50000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6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50000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50000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9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50000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8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50000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3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50000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9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50000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3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50000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3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50000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16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52000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20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55000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4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55000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58425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2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60000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3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60000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2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65000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8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65000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65000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4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68000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3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70000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12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70000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 (E3779/D3779)*100,0)</f>
        <v>4</v>
      </c>
      <c r="P3779">
        <f t="shared" ref="P3779:P3842" si="355">ROUND(E3779/L3779,2)</f>
        <v>48.54</v>
      </c>
      <c r="Q3779" t="str">
        <f t="shared" ref="Q3779:Q3842" si="356">LEFT(N3779, FIND("/",N3779)-1)</f>
        <v>theater</v>
      </c>
      <c r="R3779" t="str">
        <f t="shared" ref="R3779:R3842" si="357">RIGHT(N3779,LEN(N3779) - FIND("/",N3779))</f>
        <v>musical</v>
      </c>
      <c r="S3779" s="10">
        <f t="shared" ref="S3779:S3842" si="358" xml:space="preserve"> (((J3779/60)/60)/24)+DATE(1970,1,1)+(-5/24)</f>
        <v>41886.903020833335</v>
      </c>
      <c r="T3779" s="10">
        <f t="shared" ref="T3779:T3842" si="359" xml:space="preserve"> 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71500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4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75000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21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75000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4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75000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7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75000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3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75000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2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78000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80000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4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80000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8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85000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85000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89200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2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98000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100000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1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100000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2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100000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2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100000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2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100000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2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100000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2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100000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1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100000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0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100000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4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100000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6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100000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3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100000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0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100000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116000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125000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4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125000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4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126000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150000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0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150000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0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150000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160000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179000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2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198000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200000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0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250000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261962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38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300000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400000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 (E3843/D3843)*100,0)</f>
        <v>9</v>
      </c>
      <c r="P3843">
        <f t="shared" ref="P3843:P3906" si="361">ROUND(E3843/L3843,2)</f>
        <v>25.65</v>
      </c>
      <c r="Q3843" t="str">
        <f t="shared" ref="Q3843:Q3906" si="362">LEFT(N3843, FIND("/",N3843)-1)</f>
        <v>theater</v>
      </c>
      <c r="R3843" t="str">
        <f t="shared" ref="R3843:R3906" si="363">RIGHT(N3843,LEN(N3843) - FIND("/",N3843))</f>
        <v>plays</v>
      </c>
      <c r="S3843" s="10">
        <f t="shared" ref="S3843:S3906" si="364" xml:space="preserve"> (((J3843/60)/60)/24)+DATE(1970,1,1)+(-5/24)</f>
        <v>41780.57739583333</v>
      </c>
      <c r="T3843" s="10">
        <f t="shared" ref="T3843:T3906" si="365" xml:space="preserve"> 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 (E3907/D3907)*100,0)</f>
        <v>12</v>
      </c>
      <c r="P3907">
        <f t="shared" ref="P3907:P3970" si="367">ROUND(E3907/L3907,2)</f>
        <v>24.71</v>
      </c>
      <c r="Q3907" t="str">
        <f t="shared" ref="Q3907:Q3970" si="368">LEFT(N3907, FIND("/",N3907)-1)</f>
        <v>theater</v>
      </c>
      <c r="R3907" t="str">
        <f t="shared" ref="R3907:R3970" si="369">RIGHT(N3907,LEN(N3907) - FIND("/",N3907))</f>
        <v>plays</v>
      </c>
      <c r="S3907" s="10">
        <f t="shared" ref="S3907:S3970" si="370" xml:space="preserve"> (((J3907/60)/60)/24)+DATE(1970,1,1)+(-5/24)</f>
        <v>42124.415543981479</v>
      </c>
      <c r="T3907" s="10">
        <f t="shared" ref="T3907:T3970" si="371" xml:space="preserve"> 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 (E3971/D3971)*100,0)</f>
        <v>7</v>
      </c>
      <c r="P3971">
        <f t="shared" ref="P3971:P4034" si="373">ROUND(E3971/L3971,2)</f>
        <v>35.17</v>
      </c>
      <c r="Q3971" t="str">
        <f t="shared" ref="Q3971:Q4034" si="374">LEFT(N3971, FIND("/",N3971)-1)</f>
        <v>theater</v>
      </c>
      <c r="R3971" t="str">
        <f t="shared" ref="R3971:R4034" si="375">RIGHT(N3971,LEN(N3971) - FIND("/",N3971))</f>
        <v>plays</v>
      </c>
      <c r="S3971" s="10">
        <f t="shared" ref="S3971:S4034" si="376" xml:space="preserve"> (((J3971/60)/60)/24)+DATE(1970,1,1)+(-5/24)</f>
        <v>42601.646365740737</v>
      </c>
      <c r="T3971" s="10">
        <f t="shared" ref="T3971:T4034" si="377" xml:space="preserve"> 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 (E4035/D4035)*100,0)</f>
        <v>26</v>
      </c>
      <c r="P4035">
        <f t="shared" ref="P4035:P4098" si="379">ROUND(E4035/L4035,2)</f>
        <v>65.34</v>
      </c>
      <c r="Q4035" t="str">
        <f t="shared" ref="Q4035:Q4098" si="380">LEFT(N4035, FIND("/",N4035)-1)</f>
        <v>theater</v>
      </c>
      <c r="R4035" t="str">
        <f t="shared" ref="R4035:R4098" si="381">RIGHT(N4035,LEN(N4035) - FIND("/",N4035))</f>
        <v>plays</v>
      </c>
      <c r="S4035" s="10">
        <f t="shared" ref="S4035:S4098" si="382" xml:space="preserve"> (((J4035/60)/60)/24)+DATE(1970,1,1)+(-5/24)</f>
        <v>42614.06046296296</v>
      </c>
      <c r="T4035" s="10">
        <f t="shared" ref="T4035:T4098" si="383" xml:space="preserve"> 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 (E4099/D4099)*100,0)</f>
        <v>0</v>
      </c>
      <c r="P4099" t="e">
        <f t="shared" ref="P4099:P4115" si="385">ROUND(E4099/L4099,2)</f>
        <v>#DIV/0!</v>
      </c>
      <c r="Q4099" t="str">
        <f t="shared" ref="Q4099:Q4115" si="386">LEFT(N4099, FIND("/",N4099)-1)</f>
        <v>theater</v>
      </c>
      <c r="R4099" t="str">
        <f t="shared" ref="R4099:R4115" si="387">RIGHT(N4099,LEN(N4099) - FIND("/",N4099))</f>
        <v>plays</v>
      </c>
      <c r="S4099" s="10">
        <f t="shared" ref="S4099:S4115" si="388" xml:space="preserve"> (((J4099/60)/60)/24)+DATE(1970,1,1)+(-5/24)</f>
        <v>42344.616168981483</v>
      </c>
      <c r="T4099" s="10">
        <f t="shared" ref="T4099:T4115" si="389" xml:space="preserve"> 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T4115" xr:uid="{08FACC02-0DDC-4521-981C-A7F8C08662B3}"/>
  <sortState xmlns:xlrd2="http://schemas.microsoft.com/office/spreadsheetml/2017/richdata2" ref="D2:D3842">
    <sortCondition ref="D2:D4115"/>
  </sortState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</vt:lpstr>
      <vt:lpstr>sub category</vt:lpstr>
      <vt:lpstr>Line Graph</vt:lpstr>
      <vt:lpstr>Outcomes Based on Goal</vt:lpstr>
      <vt:lpstr>Additional graph-1</vt:lpstr>
      <vt:lpstr>Additional graph-2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Sundar</cp:lastModifiedBy>
  <dcterms:created xsi:type="dcterms:W3CDTF">2017-04-20T15:17:24Z</dcterms:created>
  <dcterms:modified xsi:type="dcterms:W3CDTF">2018-11-10T03:48:29Z</dcterms:modified>
</cp:coreProperties>
</file>