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60" yWindow="-80" windowWidth="33300" windowHeight="23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5" i="1"/>
  <c r="I6"/>
  <c r="I7"/>
  <c r="I8"/>
  <c r="I4"/>
  <c r="L5"/>
  <c r="L6"/>
  <c r="L7"/>
  <c r="L8"/>
  <c r="L4"/>
  <c r="F22"/>
  <c r="F26"/>
  <c r="B5"/>
  <c r="G5"/>
  <c r="B16"/>
  <c r="D23"/>
  <c r="G6"/>
  <c r="D24"/>
  <c r="G7"/>
  <c r="D25"/>
  <c r="G8"/>
  <c r="D26"/>
  <c r="G4"/>
  <c r="D22"/>
  <c r="B23"/>
  <c r="C23"/>
  <c r="B24"/>
  <c r="C24"/>
  <c r="B25"/>
  <c r="C25"/>
  <c r="B26"/>
  <c r="C26"/>
  <c r="C22"/>
  <c r="B22"/>
  <c r="F9"/>
  <c r="C28"/>
  <c r="C29"/>
  <c r="C30"/>
  <c r="D28"/>
  <c r="D29"/>
  <c r="D30"/>
  <c r="B28"/>
  <c r="B29"/>
  <c r="B30"/>
  <c r="A23"/>
  <c r="A24"/>
  <c r="A25"/>
  <c r="A26"/>
  <c r="A22"/>
  <c r="B10"/>
  <c r="B11"/>
</calcChain>
</file>

<file path=xl/sharedStrings.xml><?xml version="1.0" encoding="utf-8"?>
<sst xmlns="http://schemas.openxmlformats.org/spreadsheetml/2006/main" count="41" uniqueCount="41">
  <si>
    <t>Cores/box</t>
    <phoneticPr fontId="3" type="noConversion"/>
  </si>
  <si>
    <t>% Pop</t>
    <phoneticPr fontId="3" type="noConversion"/>
  </si>
  <si>
    <t>Host Cost</t>
    <phoneticPr fontId="3" type="noConversion"/>
  </si>
  <si>
    <t>Host Cores</t>
    <phoneticPr fontId="3" type="noConversion"/>
  </si>
  <si>
    <t>Host RAM</t>
    <phoneticPr fontId="3" type="noConversion"/>
  </si>
  <si>
    <t>V Cores</t>
    <phoneticPr fontId="3" type="noConversion"/>
  </si>
  <si>
    <t>Monthly Amortization (Rough)</t>
    <phoneticPr fontId="3" type="noConversion"/>
  </si>
  <si>
    <t>Instances</t>
    <phoneticPr fontId="3" type="noConversion"/>
  </si>
  <si>
    <t>Min</t>
    <phoneticPr fontId="3" type="noConversion"/>
  </si>
  <si>
    <t>Avg</t>
    <phoneticPr fontId="3" type="noConversion"/>
  </si>
  <si>
    <t>Max</t>
    <phoneticPr fontId="3" type="noConversion"/>
  </si>
  <si>
    <t>Amazon Estimates</t>
    <phoneticPr fontId="3" type="noConversion"/>
  </si>
  <si>
    <t>Rev / Box Loaded</t>
    <phoneticPr fontId="3" type="noConversion"/>
  </si>
  <si>
    <t>CapEx for Servers</t>
    <phoneticPr fontId="3" type="noConversion"/>
  </si>
  <si>
    <t>AWS Target Server Cost</t>
    <phoneticPr fontId="3" type="noConversion"/>
  </si>
  <si>
    <t>Total Servers</t>
    <phoneticPr fontId="3" type="noConversion"/>
  </si>
  <si>
    <t>m1.small</t>
    <phoneticPr fontId="3" type="noConversion"/>
  </si>
  <si>
    <t>m1.large</t>
    <phoneticPr fontId="3" type="noConversion"/>
  </si>
  <si>
    <t>m1.xlarge</t>
    <phoneticPr fontId="3" type="noConversion"/>
  </si>
  <si>
    <t>c1.medium</t>
    <phoneticPr fontId="3" type="noConversion"/>
  </si>
  <si>
    <t>c1.xlarge</t>
    <phoneticPr fontId="3" type="noConversion"/>
  </si>
  <si>
    <t>Servers/Rack</t>
    <phoneticPr fontId="3" type="noConversion"/>
  </si>
  <si>
    <t>Drives/box</t>
    <phoneticPr fontId="3" type="noConversion"/>
  </si>
  <si>
    <t>Disk Size (GB)</t>
    <phoneticPr fontId="3" type="noConversion"/>
  </si>
  <si>
    <t>Min Util Rate</t>
    <phoneticPr fontId="3" type="noConversion"/>
  </si>
  <si>
    <t>Max Util Rate</t>
    <phoneticPr fontId="3" type="noConversion"/>
  </si>
  <si>
    <t>Avg Util Rate</t>
    <phoneticPr fontId="3" type="noConversion"/>
  </si>
  <si>
    <t>Ratio of Inst Sizes</t>
    <phoneticPr fontId="3" type="noConversion"/>
  </si>
  <si>
    <t>#/server</t>
    <phoneticPr fontId="3" type="noConversion"/>
  </si>
  <si>
    <t>Rate</t>
    <phoneticPr fontId="3" type="noConversion"/>
  </si>
  <si>
    <t>Avail Zones</t>
    <phoneticPr fontId="3" type="noConversion"/>
  </si>
  <si>
    <t>Servers/Zone</t>
    <phoneticPr fontId="3" type="noConversion"/>
  </si>
  <si>
    <t>Racks/Zone</t>
    <phoneticPr fontId="3" type="noConversion"/>
  </si>
  <si>
    <t>Util Rate</t>
    <phoneticPr fontId="3" type="noConversion"/>
  </si>
  <si>
    <t>Hourly Rev</t>
    <phoneticPr fontId="3" type="noConversion"/>
  </si>
  <si>
    <t>Monthly Rev</t>
    <phoneticPr fontId="3" type="noConversion"/>
  </si>
  <si>
    <t>Yearly Rev</t>
    <phoneticPr fontId="3" type="noConversion"/>
  </si>
  <si>
    <t>Reserved 4 Live</t>
    <phoneticPr fontId="3" type="noConversion"/>
  </si>
  <si>
    <t>Avail 4 EC2</t>
    <phoneticPr fontId="3" type="noConversion"/>
  </si>
  <si>
    <t>Reserved Inst Rate</t>
    <phoneticPr fontId="3" type="noConversion"/>
  </si>
  <si>
    <t>Reserved Disc</t>
    <phoneticPr fontId="3" type="noConversion"/>
  </si>
</sst>
</file>

<file path=xl/styles.xml><?xml version="1.0" encoding="utf-8"?>
<styleSheet xmlns="http://schemas.openxmlformats.org/spreadsheetml/2006/main">
  <numFmts count="1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"/>
    <numFmt numFmtId="166" formatCode="0.0000"/>
    <numFmt numFmtId="169" formatCode="0.00000"/>
    <numFmt numFmtId="171" formatCode="_(&quot;$&quot;* #,##0.00_);_(&quot;$&quot;* \(#,##0.00\);_(&quot;$&quot;* &quot;-&quot;??_);_(@_)"/>
    <numFmt numFmtId="172" formatCode="_(&quot;$&quot;* #,##0.0_);_(&quot;$&quot;* \(#,##0.0\);_(&quot;$&quot;* &quot;-&quot;??_);_(@_)"/>
    <numFmt numFmtId="174" formatCode="_(&quot;$&quot;* #,##0_);_(&quot;$&quot;* \(#,##0\);_(&quot;$&quot;* &quot;-&quot;??_);_(@_)"/>
    <numFmt numFmtId="175" formatCode="0.0"/>
    <numFmt numFmtId="176" formatCode="0"/>
    <numFmt numFmtId="178" formatCode="0"/>
    <numFmt numFmtId="179" formatCode="_(&quot;$&quot;* #,##0_);_(&quot;$&quot;* \(#,##0\);_(&quot;$&quot;* &quot;-&quot;??_);_(@_)"/>
    <numFmt numFmtId="180" formatCode="_(&quot;$&quot;* #,##0.00_);_(&quot;$&quot;* \(#,##0.00\);_(&quot;$&quot;* &quot;-&quot;??_);_(@_)"/>
    <numFmt numFmtId="181" formatCode="_(* #,##0.0_);_(* \(#,##0.0\);_(* &quot;-&quot;??_);_(@_)"/>
    <numFmt numFmtId="183" formatCode="_(* #,##0_);_(* \(#,##0\);_(* &quot;-&quot;??_);_(@_)"/>
    <numFmt numFmtId="184" formatCode="_(&quot;$&quot;* #,##0.00_);_(&quot;$&quot;* \(#,##0.00\);_(&quot;$&quot;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6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3" applyFont="1"/>
    <xf numFmtId="1" fontId="0" fillId="0" borderId="0" xfId="0" applyNumberFormat="1"/>
    <xf numFmtId="44" fontId="0" fillId="0" borderId="0" xfId="2" applyFont="1"/>
    <xf numFmtId="174" fontId="0" fillId="0" borderId="0" xfId="0" applyNumberFormat="1"/>
    <xf numFmtId="174" fontId="0" fillId="0" borderId="0" xfId="2" applyNumberFormat="1" applyFont="1"/>
    <xf numFmtId="9" fontId="0" fillId="0" borderId="0" xfId="0" applyNumberFormat="1"/>
    <xf numFmtId="178" fontId="0" fillId="0" borderId="0" xfId="3" applyNumberFormat="1" applyFont="1"/>
    <xf numFmtId="179" fontId="0" fillId="0" borderId="0" xfId="2" applyNumberFormat="1" applyFont="1"/>
    <xf numFmtId="0" fontId="1" fillId="0" borderId="0" xfId="0" applyFont="1"/>
    <xf numFmtId="0" fontId="4" fillId="0" borderId="0" xfId="0" applyFont="1"/>
    <xf numFmtId="180" fontId="0" fillId="0" borderId="0" xfId="0" applyNumberFormat="1"/>
    <xf numFmtId="183" fontId="0" fillId="0" borderId="0" xfId="1" applyNumberFormat="1" applyFont="1"/>
    <xf numFmtId="184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0"/>
  <sheetViews>
    <sheetView tabSelected="1" view="pageLayout" workbookViewId="0">
      <selection activeCell="F13" sqref="F13"/>
    </sheetView>
  </sheetViews>
  <sheetFormatPr baseColWidth="10" defaultRowHeight="13"/>
  <cols>
    <col min="1" max="1" width="15.85546875" customWidth="1"/>
    <col min="2" max="2" width="12.5703125" bestFit="1" customWidth="1"/>
    <col min="3" max="3" width="13.140625" bestFit="1" customWidth="1"/>
    <col min="4" max="4" width="15" customWidth="1"/>
    <col min="5" max="5" width="6" customWidth="1"/>
    <col min="6" max="6" width="14.85546875" bestFit="1" customWidth="1"/>
    <col min="7" max="7" width="5.28515625" bestFit="1" customWidth="1"/>
  </cols>
  <sheetData>
    <row r="1" spans="1:12" ht="20">
      <c r="A1" s="10" t="s">
        <v>11</v>
      </c>
    </row>
    <row r="2" spans="1:12">
      <c r="F2" t="s">
        <v>27</v>
      </c>
    </row>
    <row r="3" spans="1:12">
      <c r="A3" t="s">
        <v>15</v>
      </c>
      <c r="B3">
        <v>40000</v>
      </c>
      <c r="E3" t="s">
        <v>5</v>
      </c>
      <c r="F3" t="s">
        <v>1</v>
      </c>
      <c r="G3" t="s">
        <v>28</v>
      </c>
      <c r="H3" t="s">
        <v>29</v>
      </c>
      <c r="I3" t="s">
        <v>2</v>
      </c>
      <c r="J3" t="s">
        <v>3</v>
      </c>
      <c r="K3" t="s">
        <v>4</v>
      </c>
      <c r="L3" t="s">
        <v>12</v>
      </c>
    </row>
    <row r="4" spans="1:12">
      <c r="A4" t="s">
        <v>37</v>
      </c>
      <c r="B4" s="1">
        <v>0.2</v>
      </c>
      <c r="D4" t="s">
        <v>16</v>
      </c>
      <c r="E4">
        <v>1</v>
      </c>
      <c r="F4" s="1">
        <v>0.21</v>
      </c>
      <c r="G4">
        <f>$B$17/E4</f>
        <v>8</v>
      </c>
      <c r="H4" s="3">
        <v>0.1</v>
      </c>
      <c r="I4" s="3">
        <f>$B$18</f>
        <v>2500</v>
      </c>
      <c r="J4">
        <v>8</v>
      </c>
      <c r="K4">
        <v>32</v>
      </c>
      <c r="L4" s="11">
        <f>H4*G4</f>
        <v>0.8</v>
      </c>
    </row>
    <row r="5" spans="1:12">
      <c r="A5" t="s">
        <v>38</v>
      </c>
      <c r="B5">
        <f>B3*(100%-B4)</f>
        <v>32000</v>
      </c>
      <c r="D5" t="s">
        <v>17</v>
      </c>
      <c r="E5">
        <v>2</v>
      </c>
      <c r="F5" s="1">
        <v>0.35</v>
      </c>
      <c r="G5">
        <f t="shared" ref="G5:G8" si="0">$B$17/E5</f>
        <v>4</v>
      </c>
      <c r="H5" s="3">
        <v>0.4</v>
      </c>
      <c r="I5" s="3">
        <f t="shared" ref="I5:I8" si="1">$B$18</f>
        <v>2500</v>
      </c>
      <c r="J5">
        <v>8</v>
      </c>
      <c r="K5">
        <v>32</v>
      </c>
      <c r="L5" s="11">
        <f t="shared" ref="L5:L8" si="2">H5*G5</f>
        <v>1.6</v>
      </c>
    </row>
    <row r="6" spans="1:12">
      <c r="A6" t="s">
        <v>21</v>
      </c>
      <c r="B6">
        <v>16</v>
      </c>
      <c r="D6" t="s">
        <v>18</v>
      </c>
      <c r="E6">
        <v>4</v>
      </c>
      <c r="F6" s="1">
        <v>0.2</v>
      </c>
      <c r="G6">
        <f t="shared" si="0"/>
        <v>2</v>
      </c>
      <c r="H6" s="3">
        <v>0.8</v>
      </c>
      <c r="I6" s="3">
        <f t="shared" si="1"/>
        <v>2500</v>
      </c>
      <c r="J6">
        <v>8</v>
      </c>
      <c r="K6">
        <v>32</v>
      </c>
      <c r="L6" s="11">
        <f t="shared" si="2"/>
        <v>1.6</v>
      </c>
    </row>
    <row r="7" spans="1:12">
      <c r="A7" t="s">
        <v>22</v>
      </c>
      <c r="B7">
        <v>8</v>
      </c>
      <c r="D7" t="s">
        <v>19</v>
      </c>
      <c r="E7">
        <v>4</v>
      </c>
      <c r="F7" s="1">
        <v>0.13</v>
      </c>
      <c r="G7">
        <f t="shared" si="0"/>
        <v>2</v>
      </c>
      <c r="H7" s="3">
        <v>0.2</v>
      </c>
      <c r="I7" s="3">
        <f t="shared" si="1"/>
        <v>2500</v>
      </c>
      <c r="J7">
        <v>8</v>
      </c>
      <c r="K7">
        <v>32</v>
      </c>
      <c r="L7" s="11">
        <f t="shared" si="2"/>
        <v>0.4</v>
      </c>
    </row>
    <row r="8" spans="1:12">
      <c r="A8" t="s">
        <v>23</v>
      </c>
      <c r="B8">
        <v>500</v>
      </c>
      <c r="D8" t="s">
        <v>20</v>
      </c>
      <c r="E8">
        <v>8</v>
      </c>
      <c r="F8" s="1">
        <v>0.11</v>
      </c>
      <c r="G8">
        <f t="shared" si="0"/>
        <v>1</v>
      </c>
      <c r="H8" s="3">
        <v>0.4</v>
      </c>
      <c r="I8" s="3">
        <f t="shared" si="1"/>
        <v>2500</v>
      </c>
      <c r="J8">
        <v>8</v>
      </c>
      <c r="K8">
        <v>32</v>
      </c>
      <c r="L8" s="11">
        <f t="shared" si="2"/>
        <v>0.4</v>
      </c>
    </row>
    <row r="9" spans="1:12">
      <c r="A9" t="s">
        <v>30</v>
      </c>
      <c r="B9">
        <v>6</v>
      </c>
      <c r="F9" s="6">
        <f>SUM(F4:F8)</f>
        <v>1</v>
      </c>
    </row>
    <row r="10" spans="1:12">
      <c r="A10" t="s">
        <v>31</v>
      </c>
      <c r="B10" s="2">
        <f>B3/B9</f>
        <v>6666.666666666667</v>
      </c>
      <c r="L10" s="11"/>
    </row>
    <row r="11" spans="1:12">
      <c r="A11" t="s">
        <v>32</v>
      </c>
      <c r="B11" s="2">
        <f>B10/B6</f>
        <v>416.66666666666669</v>
      </c>
    </row>
    <row r="12" spans="1:12">
      <c r="A12" t="s">
        <v>39</v>
      </c>
      <c r="B12" s="1">
        <v>0.2</v>
      </c>
      <c r="K12" s="13"/>
    </row>
    <row r="13" spans="1:12">
      <c r="A13" t="s">
        <v>24</v>
      </c>
      <c r="B13" s="1">
        <v>0.7</v>
      </c>
      <c r="K13" s="13"/>
    </row>
    <row r="14" spans="1:12">
      <c r="A14" t="s">
        <v>25</v>
      </c>
      <c r="B14" s="1">
        <v>0.8</v>
      </c>
      <c r="K14" s="13"/>
    </row>
    <row r="15" spans="1:12">
      <c r="A15" t="s">
        <v>26</v>
      </c>
      <c r="B15" s="1">
        <v>0.75</v>
      </c>
      <c r="K15" s="13"/>
    </row>
    <row r="16" spans="1:12">
      <c r="A16" t="s">
        <v>40</v>
      </c>
      <c r="B16" s="1">
        <f>0.7</f>
        <v>0.7</v>
      </c>
      <c r="K16" s="13"/>
    </row>
    <row r="17" spans="1:11">
      <c r="A17" t="s">
        <v>0</v>
      </c>
      <c r="B17" s="7">
        <v>8</v>
      </c>
    </row>
    <row r="18" spans="1:11">
      <c r="A18" t="s">
        <v>14</v>
      </c>
      <c r="B18" s="3">
        <v>2500</v>
      </c>
    </row>
    <row r="19" spans="1:11">
      <c r="B19" s="1"/>
      <c r="K19" s="13"/>
    </row>
    <row r="20" spans="1:11">
      <c r="C20" t="s">
        <v>33</v>
      </c>
      <c r="F20" t="s">
        <v>13</v>
      </c>
    </row>
    <row r="21" spans="1:11">
      <c r="A21" s="9" t="s">
        <v>7</v>
      </c>
      <c r="B21" s="9" t="s">
        <v>8</v>
      </c>
      <c r="C21" s="9" t="s">
        <v>9</v>
      </c>
      <c r="D21" s="9" t="s">
        <v>10</v>
      </c>
    </row>
    <row r="22" spans="1:11">
      <c r="A22" t="str">
        <f>D4</f>
        <v>m1.small</v>
      </c>
      <c r="B22" s="12">
        <f>((((($B$5*F4)*$B$13)*G4)*(100%-$B$12))+((((($B$5*F4)*$B$13)*G4)*$B$12)*(100%-$B$16)))</f>
        <v>32363.520000000004</v>
      </c>
      <c r="C22" s="12">
        <f>((((($B$5*F4)*$B$15)*G4)*(100%-$B$12))+((((($B$5*F4)*$B$15)*G4)*$B$12)*(100%-$B$16)))</f>
        <v>34675.199999999997</v>
      </c>
      <c r="D22" s="12">
        <f>((((($B$5*F4)*$B$14)*G4)*(100%-$B$12))+((((($B$5*F4)*$B$14)*G4)*$B$12)*(100%-$B$16)))</f>
        <v>36986.880000000005</v>
      </c>
      <c r="F22" s="8">
        <f>($B$5*F4*I4)+($B$5*F5*I5)+($B$5*F6*I6)+($B$5*F7*I7)+($B$5*F8*I8)</f>
        <v>80000000</v>
      </c>
    </row>
    <row r="23" spans="1:11">
      <c r="A23" t="str">
        <f>D5</f>
        <v>m1.large</v>
      </c>
      <c r="B23" s="12">
        <f>((((($B$5*F5)*$B$13)*G5)*(100%-$B$12))+((((($B$5*F5)*$B$13)*G5)*$B$12)*(100%-$B$16)))</f>
        <v>26969.599999999999</v>
      </c>
      <c r="C23" s="12">
        <f>((((($B$5*F5)*$B$15)*G5)*(100%-$B$12))+((((($B$5*F5)*$B$15)*G5)*$B$12)*(100%-$B$16)))</f>
        <v>28896</v>
      </c>
      <c r="D23" s="12">
        <f>((((($B$5*F5)*$B$14)*G5)*(100%-$B$12))+((((($B$5*F5)*$B$14)*G5)*$B$12)*(100%-$B$16)))</f>
        <v>30822.400000000001</v>
      </c>
    </row>
    <row r="24" spans="1:11">
      <c r="A24" t="str">
        <f>D6</f>
        <v>m1.xlarge</v>
      </c>
      <c r="B24" s="12">
        <f>((((($B$5*F6)*$B$13)*G6)*(100%-$B$12))+((((($B$5*F6)*$B$13)*G6)*$B$12)*(100%-$B$16)))</f>
        <v>7705.6</v>
      </c>
      <c r="C24" s="12">
        <f>((((($B$5*F6)*$B$15)*G6)*(100%-$B$12))+((((($B$5*F6)*$B$15)*G6)*$B$12)*(100%-$B$16)))</f>
        <v>8256</v>
      </c>
      <c r="D24" s="12">
        <f>((((($B$5*F6)*$B$14)*G6)*(100%-$B$12))+((((($B$5*F6)*$B$14)*G6)*$B$12)*(100%-$B$16)))</f>
        <v>8806.4</v>
      </c>
      <c r="F24" t="s">
        <v>6</v>
      </c>
    </row>
    <row r="25" spans="1:11">
      <c r="A25" t="str">
        <f>D7</f>
        <v>c1.medium</v>
      </c>
      <c r="B25" s="12">
        <f>((((($B$5*F7)*$B$13)*G7)*(100%-$B$12))+((((($B$5*F7)*$B$13)*G7)*$B$12)*(100%-$B$16)))</f>
        <v>5008.6399999999994</v>
      </c>
      <c r="C25" s="12">
        <f>((((($B$5*F7)*$B$15)*G7)*(100%-$B$12))+((((($B$5*F7)*$B$15)*G7)*$B$12)*(100%-$B$16)))</f>
        <v>5366.4</v>
      </c>
      <c r="D25" s="12">
        <f>((((($B$5*F7)*$B$14)*G7)*(100%-$B$12))+((((($B$5*F7)*$B$14)*G7)*$B$12)*(100%-$B$16)))</f>
        <v>5724.16</v>
      </c>
    </row>
    <row r="26" spans="1:11">
      <c r="A26" t="str">
        <f>D8</f>
        <v>c1.xlarge</v>
      </c>
      <c r="B26" s="12">
        <f>((((($B$5*F8)*$B$13)*G8)*(100%-$B$12))+((((($B$5*F8)*$B$13)*G8)*$B$12)*(100%-$B$16)))</f>
        <v>2119.04</v>
      </c>
      <c r="C26" s="12">
        <f>((((($B$5*F8)*$B$15)*G8)*(100%-$B$12))+((((($B$5*F8)*$B$15)*G8)*$B$12)*(100%-$B$16)))</f>
        <v>2270.4</v>
      </c>
      <c r="D26" s="12">
        <f>((((($B$5*F8)*$B$14)*G8)*(100%-$B$12))+((((($B$5*F8)*$B$14)*G8)*$B$12)*(100%-$B$16)))</f>
        <v>2421.7600000000002</v>
      </c>
      <c r="F26" s="8">
        <f>(F22/36)</f>
        <v>2222222.222222222</v>
      </c>
    </row>
    <row r="28" spans="1:11">
      <c r="A28" t="s">
        <v>34</v>
      </c>
      <c r="B28" s="4">
        <f>B22*$H$4+B23*$H$5+B24+$H$6+B25*$H$7+B26*$H$8</f>
        <v>23579.936000000002</v>
      </c>
      <c r="C28" s="4">
        <f>C22*$H$4+C23*$H$5+C24+$H$6+C25*$H$7+C26*$H$8</f>
        <v>25264.16</v>
      </c>
      <c r="D28" s="4">
        <f>D22*$H$4+D23*$H$5+D24+$H$6+D25*$H$7+D26*$H$8</f>
        <v>26948.384000000002</v>
      </c>
    </row>
    <row r="29" spans="1:11">
      <c r="A29" t="s">
        <v>35</v>
      </c>
      <c r="B29" s="5">
        <f>B28*(30*24)</f>
        <v>16977553.920000002</v>
      </c>
      <c r="C29" s="5">
        <f t="shared" ref="C29:D29" si="3">C28*(30*24)</f>
        <v>18190195.199999999</v>
      </c>
      <c r="D29" s="5">
        <f t="shared" si="3"/>
        <v>19402836.48</v>
      </c>
    </row>
    <row r="30" spans="1:11">
      <c r="A30" t="s">
        <v>36</v>
      </c>
      <c r="B30" s="4">
        <f>B29*12</f>
        <v>203730647.04000002</v>
      </c>
      <c r="C30" s="4">
        <f t="shared" ref="C30:D30" si="4">C29*12</f>
        <v>218282342.39999998</v>
      </c>
      <c r="D30" s="4">
        <f t="shared" si="4"/>
        <v>232834037.75999999</v>
      </c>
    </row>
  </sheetData>
  <sheetCalcPr fullCalcOnLoad="1"/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neoTactics,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Bias</dc:creator>
  <cp:lastModifiedBy>Randy Bias</cp:lastModifiedBy>
  <dcterms:created xsi:type="dcterms:W3CDTF">2009-09-30T06:30:10Z</dcterms:created>
  <dcterms:modified xsi:type="dcterms:W3CDTF">2009-10-01T06:43:41Z</dcterms:modified>
</cp:coreProperties>
</file>