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95" yWindow="90" windowWidth="14520" windowHeight="12240" tabRatio="987" activeTab="1"/>
  </bookViews>
  <sheets>
    <sheet name="First Table" sheetId="1" r:id="rId1"/>
    <sheet name="Results 1994-1999" sheetId="2" r:id="rId2"/>
    <sheet name="GR-QC" sheetId="3" r:id="rId3"/>
    <sheet name="HEP-TH" sheetId="4" r:id="rId4"/>
    <sheet name="HEP-PH" sheetId="5" r:id="rId5"/>
    <sheet name="COND-MAT" sheetId="6" r:id="rId6"/>
    <sheet name="ASTRO-PH" sheetId="7" r:id="rId7"/>
    <sheet name="MAS" sheetId="8" r:id="rId8"/>
    <sheet name="Sheet1" sheetId="9" r:id="rId9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 iterateDelta="1E-4"/>
</workbook>
</file>

<file path=xl/calcChain.xml><?xml version="1.0" encoding="utf-8"?>
<calcChain xmlns="http://schemas.openxmlformats.org/spreadsheetml/2006/main">
  <c r="M8" i="2" l="1"/>
  <c r="M10" i="2"/>
  <c r="M12" i="2"/>
  <c r="M14" i="2"/>
  <c r="M16" i="2"/>
  <c r="M18" i="2"/>
  <c r="M20" i="2"/>
  <c r="M22" i="2"/>
  <c r="M24" i="2"/>
  <c r="M26" i="2"/>
  <c r="M28" i="2"/>
  <c r="M30" i="2"/>
  <c r="M32" i="2"/>
  <c r="M34" i="2"/>
  <c r="M36" i="2"/>
  <c r="M38" i="2"/>
  <c r="M43" i="2"/>
  <c r="M45" i="2"/>
  <c r="M47" i="2"/>
  <c r="M49" i="2"/>
  <c r="M51" i="2"/>
  <c r="M53" i="2"/>
  <c r="M40" i="2"/>
  <c r="L8" i="2"/>
  <c r="L10" i="2"/>
  <c r="L12" i="2"/>
  <c r="L14" i="2"/>
  <c r="L16" i="2"/>
  <c r="L18" i="2"/>
  <c r="L20" i="2"/>
  <c r="L22" i="2"/>
  <c r="L24" i="2"/>
  <c r="L26" i="2"/>
  <c r="L28" i="2"/>
  <c r="L30" i="2"/>
  <c r="L32" i="2"/>
  <c r="L34" i="2"/>
  <c r="L36" i="2"/>
  <c r="L38" i="2"/>
  <c r="L43" i="2"/>
  <c r="L45" i="2"/>
  <c r="L47" i="2"/>
  <c r="L49" i="2"/>
  <c r="L51" i="2"/>
  <c r="L53" i="2"/>
  <c r="L40" i="2"/>
  <c r="K51" i="2" l="1"/>
  <c r="N51" i="2" s="1"/>
  <c r="K49" i="2"/>
  <c r="N49" i="2" s="1"/>
  <c r="K47" i="2"/>
  <c r="N47" i="2" s="1"/>
  <c r="K45" i="2"/>
  <c r="N45" i="2" s="1"/>
  <c r="K43" i="2"/>
  <c r="N43" i="2" s="1"/>
  <c r="K38" i="2"/>
  <c r="N38" i="2" s="1"/>
  <c r="K6" i="2" l="1"/>
  <c r="N6" i="2" s="1"/>
  <c r="K8" i="2"/>
  <c r="N8" i="2" s="1"/>
  <c r="K10" i="2"/>
  <c r="N10" i="2" s="1"/>
  <c r="K12" i="2"/>
  <c r="N12" i="2" s="1"/>
  <c r="K14" i="2"/>
  <c r="N14" i="2" s="1"/>
  <c r="K16" i="2"/>
  <c r="N16" i="2" s="1"/>
  <c r="K18" i="2"/>
  <c r="N18" i="2" s="1"/>
  <c r="K20" i="2"/>
  <c r="N20" i="2" s="1"/>
  <c r="K22" i="2"/>
  <c r="N22" i="2" s="1"/>
  <c r="K24" i="2"/>
  <c r="N24" i="2" s="1"/>
  <c r="K26" i="2"/>
  <c r="N26" i="2" s="1"/>
  <c r="K28" i="2"/>
  <c r="N28" i="2" s="1"/>
  <c r="K30" i="2"/>
  <c r="N30" i="2" s="1"/>
  <c r="K32" i="2"/>
  <c r="N32" i="2" s="1"/>
  <c r="K34" i="2"/>
  <c r="N34" i="2" s="1"/>
  <c r="K36" i="2"/>
  <c r="N36" i="2" s="1"/>
  <c r="K53" i="2"/>
  <c r="N53" i="2" s="1"/>
  <c r="K40" i="2"/>
  <c r="N40" i="2" s="1"/>
  <c r="I5" i="2"/>
  <c r="I15" i="2" s="1"/>
  <c r="H5" i="2"/>
  <c r="G5" i="2"/>
  <c r="F5" i="2"/>
  <c r="E5" i="2"/>
  <c r="D5" i="2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G50" i="2" l="1"/>
  <c r="G48" i="2"/>
  <c r="G44" i="2"/>
  <c r="G46" i="2"/>
  <c r="G42" i="2"/>
  <c r="G52" i="2"/>
  <c r="H52" i="2"/>
  <c r="H50" i="2"/>
  <c r="H48" i="2"/>
  <c r="H44" i="2"/>
  <c r="H42" i="2"/>
  <c r="H46" i="2"/>
  <c r="K5" i="2"/>
  <c r="N5" i="2" s="1"/>
  <c r="D52" i="2"/>
  <c r="D50" i="2"/>
  <c r="D46" i="2"/>
  <c r="D44" i="2"/>
  <c r="D39" i="2"/>
  <c r="D42" i="2"/>
  <c r="D48" i="2"/>
  <c r="E15" i="2"/>
  <c r="E48" i="2"/>
  <c r="E46" i="2"/>
  <c r="E44" i="2"/>
  <c r="E52" i="2"/>
  <c r="E50" i="2"/>
  <c r="E42" i="2"/>
  <c r="F15" i="2"/>
  <c r="F44" i="2"/>
  <c r="F42" i="2"/>
  <c r="F52" i="2"/>
  <c r="F46" i="2"/>
  <c r="F50" i="2"/>
  <c r="F48" i="2"/>
  <c r="G17" i="2"/>
  <c r="G15" i="2"/>
  <c r="D19" i="2"/>
  <c r="D15" i="2"/>
  <c r="H31" i="2"/>
  <c r="H15" i="2"/>
  <c r="E55" i="2"/>
  <c r="D7" i="2"/>
  <c r="H25" i="2"/>
  <c r="F41" i="2"/>
  <c r="D9" i="2"/>
  <c r="H37" i="2"/>
  <c r="G39" i="2"/>
  <c r="G35" i="2"/>
  <c r="D37" i="2"/>
  <c r="I41" i="2"/>
  <c r="H7" i="2"/>
  <c r="G11" i="2"/>
  <c r="D17" i="2"/>
  <c r="D23" i="2"/>
  <c r="G25" i="2"/>
  <c r="E31" i="2"/>
  <c r="H33" i="2"/>
  <c r="H39" i="2"/>
  <c r="G55" i="2"/>
  <c r="I11" i="2"/>
  <c r="I27" i="2"/>
  <c r="I35" i="2"/>
  <c r="E23" i="2"/>
  <c r="D41" i="2"/>
  <c r="I13" i="2"/>
  <c r="I21" i="2"/>
  <c r="I29" i="2"/>
  <c r="I37" i="2"/>
  <c r="E7" i="2"/>
  <c r="G9" i="2"/>
  <c r="E19" i="2"/>
  <c r="H17" i="2"/>
  <c r="H23" i="2"/>
  <c r="G27" i="2"/>
  <c r="D33" i="2"/>
  <c r="G41" i="2"/>
  <c r="I7" i="2"/>
  <c r="I19" i="2"/>
  <c r="I23" i="2"/>
  <c r="I31" i="2"/>
  <c r="I39" i="2"/>
  <c r="G7" i="2"/>
  <c r="H9" i="2"/>
  <c r="H19" i="2"/>
  <c r="D25" i="2"/>
  <c r="D31" i="2"/>
  <c r="G33" i="2"/>
  <c r="E39" i="2"/>
  <c r="H41" i="2"/>
  <c r="I9" i="2"/>
  <c r="I17" i="2"/>
  <c r="I25" i="2"/>
  <c r="I33" i="2"/>
  <c r="F21" i="2"/>
  <c r="F37" i="2"/>
  <c r="E13" i="2"/>
  <c r="E29" i="2"/>
  <c r="F55" i="2"/>
  <c r="F7" i="2"/>
  <c r="E9" i="2"/>
  <c r="D11" i="2"/>
  <c r="H11" i="2"/>
  <c r="G13" i="2"/>
  <c r="F19" i="2"/>
  <c r="E17" i="2"/>
  <c r="G21" i="2"/>
  <c r="F23" i="2"/>
  <c r="E25" i="2"/>
  <c r="D27" i="2"/>
  <c r="H27" i="2"/>
  <c r="G29" i="2"/>
  <c r="F31" i="2"/>
  <c r="E33" i="2"/>
  <c r="D35" i="2"/>
  <c r="H35" i="2"/>
  <c r="G37" i="2"/>
  <c r="F39" i="2"/>
  <c r="E41" i="2"/>
  <c r="D55" i="2"/>
  <c r="H55" i="2"/>
  <c r="F13" i="2"/>
  <c r="F29" i="2"/>
  <c r="F11" i="2"/>
  <c r="E21" i="2"/>
  <c r="F27" i="2"/>
  <c r="F35" i="2"/>
  <c r="E37" i="2"/>
  <c r="F9" i="2"/>
  <c r="E11" i="2"/>
  <c r="D13" i="2"/>
  <c r="H13" i="2"/>
  <c r="G19" i="2"/>
  <c r="F17" i="2"/>
  <c r="D21" i="2"/>
  <c r="H21" i="2"/>
  <c r="G23" i="2"/>
  <c r="F25" i="2"/>
  <c r="E27" i="2"/>
  <c r="D29" i="2"/>
  <c r="H29" i="2"/>
  <c r="G31" i="2"/>
  <c r="F33" i="2"/>
  <c r="E35" i="2"/>
  <c r="M41" i="2" l="1"/>
  <c r="L41" i="2"/>
  <c r="M46" i="2"/>
  <c r="L46" i="2"/>
  <c r="M50" i="2"/>
  <c r="L50" i="2"/>
  <c r="M52" i="2"/>
  <c r="L52" i="2"/>
  <c r="M27" i="2"/>
  <c r="L27" i="2"/>
  <c r="M25" i="2"/>
  <c r="L25" i="2"/>
  <c r="M17" i="2"/>
  <c r="L17" i="2"/>
  <c r="M9" i="2"/>
  <c r="L9" i="2"/>
  <c r="M19" i="2"/>
  <c r="L19" i="2"/>
  <c r="L48" i="2"/>
  <c r="M48" i="2"/>
  <c r="L21" i="2"/>
  <c r="M21" i="2"/>
  <c r="M15" i="2"/>
  <c r="L15" i="2"/>
  <c r="M11" i="2"/>
  <c r="L11" i="2"/>
  <c r="M29" i="2"/>
  <c r="L29" i="2"/>
  <c r="M33" i="2"/>
  <c r="L33" i="2"/>
  <c r="M42" i="2"/>
  <c r="L42" i="2"/>
  <c r="M13" i="2"/>
  <c r="L13" i="2"/>
  <c r="M35" i="2"/>
  <c r="L35" i="2"/>
  <c r="M7" i="2"/>
  <c r="L7" i="2"/>
  <c r="M39" i="2"/>
  <c r="L39" i="2"/>
  <c r="M31" i="2"/>
  <c r="L31" i="2"/>
  <c r="L23" i="2"/>
  <c r="M23" i="2"/>
  <c r="L37" i="2"/>
  <c r="M37" i="2"/>
  <c r="M44" i="2"/>
  <c r="L44" i="2"/>
  <c r="K21" i="2"/>
  <c r="N21" i="2" s="1"/>
  <c r="K7" i="2"/>
  <c r="N7" i="2" s="1"/>
  <c r="K37" i="2"/>
  <c r="N37" i="2" s="1"/>
  <c r="K15" i="2"/>
  <c r="N15" i="2" s="1"/>
  <c r="K50" i="2"/>
  <c r="N50" i="2" s="1"/>
  <c r="K48" i="2"/>
  <c r="N48" i="2" s="1"/>
  <c r="I50" i="2"/>
  <c r="I48" i="2"/>
  <c r="I46" i="2"/>
  <c r="I44" i="2"/>
  <c r="I42" i="2"/>
  <c r="I52" i="2"/>
  <c r="K41" i="2"/>
  <c r="N41" i="2" s="1"/>
  <c r="K27" i="2"/>
  <c r="N27" i="2" s="1"/>
  <c r="K19" i="2"/>
  <c r="N19" i="2" s="1"/>
  <c r="K31" i="2"/>
  <c r="N31" i="2" s="1"/>
  <c r="K25" i="2"/>
  <c r="N25" i="2" s="1"/>
  <c r="K17" i="2"/>
  <c r="N17" i="2" s="1"/>
  <c r="K9" i="2"/>
  <c r="N9" i="2" s="1"/>
  <c r="K29" i="2"/>
  <c r="N29" i="2" s="1"/>
  <c r="K39" i="2"/>
  <c r="N39" i="2" s="1"/>
  <c r="K11" i="2"/>
  <c r="N11" i="2" s="1"/>
  <c r="K23" i="2"/>
  <c r="N23" i="2" s="1"/>
  <c r="K13" i="2"/>
  <c r="N13" i="2" s="1"/>
  <c r="K35" i="2"/>
  <c r="N35" i="2" s="1"/>
  <c r="K33" i="2"/>
  <c r="N33" i="2" s="1"/>
  <c r="K46" i="2" l="1"/>
  <c r="N46" i="2" s="1"/>
  <c r="K42" i="2"/>
  <c r="N42" i="2" s="1"/>
  <c r="K52" i="2"/>
  <c r="N52" i="2" s="1"/>
  <c r="K44" i="2"/>
  <c r="N44" i="2" s="1"/>
</calcChain>
</file>

<file path=xl/sharedStrings.xml><?xml version="1.0" encoding="utf-8"?>
<sst xmlns="http://schemas.openxmlformats.org/spreadsheetml/2006/main" count="99" uniqueCount="69">
  <si>
    <t>Article Data</t>
  </si>
  <si>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</si>
  <si>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</si>
  <si>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</si>
  <si>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</si>
  <si>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</si>
  <si>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</si>
  <si>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</si>
  <si>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</si>
  <si>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</si>
  <si>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</si>
  <si>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My PredLig Results</t>
  </si>
  <si>
    <t>Diferences</t>
  </si>
  <si>
    <t>AUTHORS CORE = 3</t>
  </si>
  <si>
    <t>Predictor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</si>
  <si>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</si>
  <si>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</si>
  <si>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</si>
  <si>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</si>
  <si>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</si>
  <si>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</si>
  <si>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</si>
  <si>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</si>
  <si>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0.2  (Total Sucess)</t>
  </si>
  <si>
    <t>Time Score DF 0.5 (Total Sucess)</t>
  </si>
  <si>
    <t>Time Score DF 0.8 (Total Success)</t>
  </si>
  <si>
    <t>Domain Time Score 0.8 (Total Success)</t>
  </si>
  <si>
    <t>Domain Time Score 0.5 (Total Success)</t>
  </si>
  <si>
    <t>Domain Time Score 0.2 (Total Success)</t>
  </si>
  <si>
    <t>cnW Time Score DF 0.8 (Total Success)</t>
  </si>
  <si>
    <t>cnW Time Score DF 0.5 (Total Success)</t>
  </si>
  <si>
    <t>cnW Time Score DF 0.2 (Total Success)</t>
  </si>
  <si>
    <t>aaW Time Score DF 0.8 (Total Success)</t>
  </si>
  <si>
    <t>aaW Time Score DF 0.5 (Total Success)</t>
  </si>
  <si>
    <t>aaW Time Score DF 0.2 (Total Success)</t>
  </si>
  <si>
    <t>cnWJC (Total Success)</t>
  </si>
  <si>
    <t>aaWJC (Total Success)</t>
  </si>
  <si>
    <t>Combinacao Linear (cn, aas, jc, pa, ts08, ts05, ts02)</t>
  </si>
  <si>
    <t>MAS</t>
  </si>
  <si>
    <t>Performance</t>
  </si>
  <si>
    <r>
      <t>TS (</t>
    </r>
    <r>
      <rPr>
        <sz val="11"/>
        <color rgb="FF000000"/>
        <rFont val="Calibri"/>
        <family val="2"/>
      </rPr>
      <t>β</t>
    </r>
    <r>
      <rPr>
        <sz val="11"/>
        <color rgb="FF000000"/>
        <rFont val="Calibri"/>
        <family val="2"/>
        <charset val="1"/>
      </rPr>
      <t xml:space="preserve"> =  0.2)</t>
    </r>
  </si>
  <si>
    <t>TS (β = 0.5)</t>
  </si>
  <si>
    <t>TS (β = 0.8)</t>
  </si>
  <si>
    <t>TwCN (β = 0.8)</t>
  </si>
  <si>
    <t>TwCN (β = 0.5)</t>
  </si>
  <si>
    <t>TwCN (β = 0.2)</t>
  </si>
  <si>
    <t>TwAA (β = 0.8)</t>
  </si>
  <si>
    <t>TwAA (β = 0.5)</t>
  </si>
  <si>
    <t>TwAA (β = 0.2)</t>
  </si>
  <si>
    <r>
      <t>CTS (</t>
    </r>
    <r>
      <rPr>
        <sz val="11"/>
        <color rgb="FF000000"/>
        <rFont val="Calibri"/>
        <family val="2"/>
      </rPr>
      <t>α</t>
    </r>
    <r>
      <rPr>
        <sz val="11"/>
        <color rgb="FF000000"/>
        <rFont val="Calibri"/>
        <family val="2"/>
        <charset val="1"/>
      </rPr>
      <t xml:space="preserve"> = 0.8) </t>
    </r>
  </si>
  <si>
    <t xml:space="preserve">CTS (α = 0.5) </t>
  </si>
  <si>
    <t xml:space="preserve">CTS (α = 0.2) </t>
  </si>
  <si>
    <t>CwCN</t>
  </si>
  <si>
    <t>CwAA</t>
  </si>
  <si>
    <t>cnW Context Time Score DF 0.8 (Total Success)</t>
  </si>
  <si>
    <t>CTwCN (β = 0.8)</t>
  </si>
  <si>
    <t>CTwCN (β = 0.5)</t>
  </si>
  <si>
    <t>cnW Context Time Score DF 0.5 (Total Success)</t>
  </si>
  <si>
    <t>cnW Context  Time Score DF 0.2 (Total Success)</t>
  </si>
  <si>
    <t>CTwCN (β = 0.2)</t>
  </si>
  <si>
    <t>aaW Context Time Score DF 0.8 (Total Success)</t>
  </si>
  <si>
    <t>aaW Context Time Score DF 0.5 (Total Success)</t>
  </si>
  <si>
    <t>aaW Context Time Score DF 0.2 (Total Success)</t>
  </si>
  <si>
    <t>CTwAA (β = 0.8)</t>
  </si>
  <si>
    <t>CTwAA (β = 0.5)</t>
  </si>
  <si>
    <t>CTwAA (β = 0.2)</t>
  </si>
  <si>
    <t>Min</t>
  </si>
  <si>
    <t>Max</t>
  </si>
  <si>
    <t>Valor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</si>
</sst>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\-??_-;_-@_-"/>
  </numFmts>
  <fonts count="8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5" fillId="0" borderId="0" applyBorder="0" applyProtection="0"/>
  </cellStyleXfs>
  <cellXfs count="35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0" xfId="0" applyFont="1" applyBorder="1"/>
    <xf numFmtId="0" fontId="3" fillId="2" borderId="0" xfId="0" applyFont="1" applyFill="1"/>
    <xf numFmtId="0" fontId="4" fillId="2" borderId="6" xfId="0" applyFont="1" applyFill="1" applyBorder="1"/>
    <xf numFmtId="0" fontId="3" fillId="2" borderId="7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2" fillId="2" borderId="3" xfId="0" applyFont="1" applyFill="1" applyBorder="1"/>
    <xf numFmtId="2" fontId="0" fillId="0" borderId="3" xfId="1" applyNumberFormat="1" applyFont="1" applyBorder="1" applyAlignment="1" applyProtection="1"/>
    <xf numFmtId="2" fontId="0" fillId="2" borderId="3" xfId="1" applyNumberFormat="1" applyFont="1" applyFill="1" applyBorder="1" applyAlignment="1" applyProtection="1"/>
    <xf numFmtId="2" fontId="0" fillId="0" borderId="3" xfId="0" applyNumberFormat="1" applyBorder="1"/>
    <xf numFmtId="2" fontId="0" fillId="2" borderId="3" xfId="0" applyNumberFormat="1" applyFill="1" applyBorder="1"/>
    <xf numFmtId="0" fontId="0" fillId="0" borderId="3" xfId="0" applyFont="1" applyBorder="1"/>
    <xf numFmtId="0" fontId="6" fillId="0" borderId="2" xfId="0" applyFont="1" applyBorder="1"/>
    <xf numFmtId="2" fontId="0" fillId="0" borderId="0" xfId="0" applyNumberFormat="1"/>
    <xf numFmtId="0" fontId="0" fillId="3" borderId="0" xfId="0" applyFill="1"/>
    <xf numFmtId="0" fontId="2" fillId="4" borderId="3" xfId="0" applyFont="1" applyFill="1" applyBorder="1"/>
    <xf numFmtId="2" fontId="0" fillId="4" borderId="3" xfId="1" applyNumberFormat="1" applyFont="1" applyFill="1" applyBorder="1" applyAlignment="1" applyProtection="1"/>
    <xf numFmtId="2" fontId="0" fillId="4" borderId="3" xfId="0" applyNumberFormat="1" applyFill="1" applyBorder="1"/>
    <xf numFmtId="2" fontId="0" fillId="3" borderId="3" xfId="0" applyNumberFormat="1" applyFill="1" applyBorder="1"/>
    <xf numFmtId="2" fontId="0" fillId="3" borderId="3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1994-1999'!$C$7:$C$52</c:f>
              <c:strCache>
                <c:ptCount val="1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0.8)</c:v>
                </c:pt>
                <c:pt idx="8">
                  <c:v>CTwCN (β = 0.5)</c:v>
                </c:pt>
                <c:pt idx="9">
                  <c:v>CTwCN (β = 0.2)</c:v>
                </c:pt>
                <c:pt idx="10">
                  <c:v>CTwAA (β = 0.8)</c:v>
                </c:pt>
                <c:pt idx="11">
                  <c:v>CTwAA (β = 0.5)</c:v>
                </c:pt>
                <c:pt idx="12">
                  <c:v>CTwAA (β = 0.2)</c:v>
                </c:pt>
              </c:strCache>
            </c:strRef>
          </c:cat>
          <c:val>
            <c:numRef>
              <c:f>'Results 1994-1999'!$L$7:$L$52</c:f>
              <c:numCache>
                <c:formatCode>0.00</c:formatCode>
                <c:ptCount val="13"/>
                <c:pt idx="0">
                  <c:v>37.92836710886683</c:v>
                </c:pt>
                <c:pt idx="1">
                  <c:v>36.908787347875787</c:v>
                </c:pt>
                <c:pt idx="2">
                  <c:v>33.238300208308033</c:v>
                </c:pt>
                <c:pt idx="3">
                  <c:v>2.4088398729196023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36.908787347875787</c:v>
                </c:pt>
                <c:pt idx="8">
                  <c:v>37.92836710886683</c:v>
                </c:pt>
                <c:pt idx="9">
                  <c:v>37.92836710886683</c:v>
                </c:pt>
                <c:pt idx="10">
                  <c:v>41.394938296236383</c:v>
                </c:pt>
                <c:pt idx="11">
                  <c:v>38.947946869857873</c:v>
                </c:pt>
                <c:pt idx="12">
                  <c:v>39.967526630848923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1994-1999'!$C$7:$C$52</c:f>
              <c:strCache>
                <c:ptCount val="1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0.8)</c:v>
                </c:pt>
                <c:pt idx="8">
                  <c:v>CTwCN (β = 0.5)</c:v>
                </c:pt>
                <c:pt idx="9">
                  <c:v>CTwCN (β = 0.2)</c:v>
                </c:pt>
                <c:pt idx="10">
                  <c:v>CTwAA (β = 0.8)</c:v>
                </c:pt>
                <c:pt idx="11">
                  <c:v>CTwAA (β = 0.5)</c:v>
                </c:pt>
                <c:pt idx="12">
                  <c:v>CTwAA (β = 0.2)</c:v>
                </c:pt>
              </c:strCache>
            </c:strRef>
          </c:cat>
          <c:val>
            <c:numRef>
              <c:f>'Results 1994-1999'!$M$7:$M$52</c:f>
              <c:numCache>
                <c:formatCode>0.00</c:formatCode>
                <c:ptCount val="13"/>
                <c:pt idx="0">
                  <c:v>63.653874187198333</c:v>
                </c:pt>
                <c:pt idx="1">
                  <c:v>66.150104547480638</c:v>
                </c:pt>
                <c:pt idx="2">
                  <c:v>66.243096505289046</c:v>
                </c:pt>
                <c:pt idx="3">
                  <c:v>26.535664168310316</c:v>
                </c:pt>
                <c:pt idx="4">
                  <c:v>83.104975615726289</c:v>
                </c:pt>
                <c:pt idx="5">
                  <c:v>80.696135742806661</c:v>
                </c:pt>
                <c:pt idx="6">
                  <c:v>79.491715806346861</c:v>
                </c:pt>
                <c:pt idx="7">
                  <c:v>72.26519618758806</c:v>
                </c:pt>
                <c:pt idx="8">
                  <c:v>73.46961612404786</c:v>
                </c:pt>
                <c:pt idx="9">
                  <c:v>77.082875933427275</c:v>
                </c:pt>
                <c:pt idx="10">
                  <c:v>72.26519618758806</c:v>
                </c:pt>
                <c:pt idx="11">
                  <c:v>72.26519618758806</c:v>
                </c:pt>
                <c:pt idx="12">
                  <c:v>75.87845599696746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1994-1999'!$C$7:$C$52</c:f>
              <c:strCache>
                <c:ptCount val="1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0.8)</c:v>
                </c:pt>
                <c:pt idx="8">
                  <c:v>CTwCN (β = 0.5)</c:v>
                </c:pt>
                <c:pt idx="9">
                  <c:v>CTwCN (β = 0.2)</c:v>
                </c:pt>
                <c:pt idx="10">
                  <c:v>CTwAA (β = 0.8)</c:v>
                </c:pt>
                <c:pt idx="11">
                  <c:v>CTwAA (β = 0.5)</c:v>
                </c:pt>
                <c:pt idx="12">
                  <c:v>CTwAA (β = 0.2)</c:v>
                </c:pt>
              </c:strCache>
            </c:strRef>
          </c:cat>
          <c:val>
            <c:numRef>
              <c:f>'Results 1994-1999'!$N$7:$N$52</c:f>
              <c:numCache>
                <c:formatCode>0.00</c:formatCode>
                <c:ptCount val="13"/>
                <c:pt idx="0">
                  <c:v>51.576440797759247</c:v>
                </c:pt>
                <c:pt idx="1">
                  <c:v>55.102842638005868</c:v>
                </c:pt>
                <c:pt idx="2">
                  <c:v>52.322937009710721</c:v>
                </c:pt>
                <c:pt idx="3">
                  <c:v>8.6939735872762718</c:v>
                </c:pt>
                <c:pt idx="4">
                  <c:v>59.807717600529955</c:v>
                </c:pt>
                <c:pt idx="5">
                  <c:v>58.79766228794972</c:v>
                </c:pt>
                <c:pt idx="6">
                  <c:v>57.420154390703189</c:v>
                </c:pt>
                <c:pt idx="7">
                  <c:v>54.711330083089209</c:v>
                </c:pt>
                <c:pt idx="8">
                  <c:v>54.881128999832583</c:v>
                </c:pt>
                <c:pt idx="9">
                  <c:v>53.736093917675113</c:v>
                </c:pt>
                <c:pt idx="10">
                  <c:v>58.890656550897333</c:v>
                </c:pt>
                <c:pt idx="11">
                  <c:v>57.495697436086132</c:v>
                </c:pt>
                <c:pt idx="12">
                  <c:v>59.196512444963467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37218048"/>
        <c:axId val="530350656"/>
      </c:stockChart>
      <c:catAx>
        <c:axId val="5372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530350656"/>
        <c:crosses val="autoZero"/>
        <c:auto val="1"/>
        <c:lblAlgn val="ctr"/>
        <c:lblOffset val="100"/>
        <c:noMultiLvlLbl val="0"/>
      </c:catAx>
      <c:valAx>
        <c:axId val="530350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7218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GR-QC - Random = 0,18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3.3931941548845899E-2"/>
          <c:y val="8.4748343166203902E-2"/>
          <c:w val="0.95791588511954484"/>
          <c:h val="0.8402131709029074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1994-1999'!$C$7:$C$55</c:f>
              <c:strCache>
                <c:ptCount val="1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0.8)</c:v>
                </c:pt>
                <c:pt idx="8">
                  <c:v>CTwCN (β = 0.5)</c:v>
                </c:pt>
                <c:pt idx="9">
                  <c:v>CTwCN (β = 0.2)</c:v>
                </c:pt>
                <c:pt idx="10">
                  <c:v>CTwAA (β = 0.8)</c:v>
                </c:pt>
                <c:pt idx="11">
                  <c:v>CTwAA (β = 0.5)</c:v>
                </c:pt>
                <c:pt idx="12">
                  <c:v>CTwAA (β = 0.2)</c:v>
                </c:pt>
              </c:strCache>
            </c:strRef>
          </c:cat>
          <c:val>
            <c:numRef>
              <c:f>'Results 1994-1999'!$D$7:$D$55</c:f>
              <c:numCache>
                <c:formatCode>0.00</c:formatCode>
                <c:ptCount val="13"/>
                <c:pt idx="0">
                  <c:v>56.380414513293204</c:v>
                </c:pt>
                <c:pt idx="1">
                  <c:v>56.380414513293204</c:v>
                </c:pt>
                <c:pt idx="2">
                  <c:v>56.380414513293204</c:v>
                </c:pt>
                <c:pt idx="3">
                  <c:v>4.0271724652352283</c:v>
                </c:pt>
                <c:pt idx="4">
                  <c:v>60.407586978528435</c:v>
                </c:pt>
                <c:pt idx="5">
                  <c:v>60.407586978528435</c:v>
                </c:pt>
                <c:pt idx="6">
                  <c:v>56.380414513293204</c:v>
                </c:pt>
                <c:pt idx="7">
                  <c:v>56.380414513293204</c:v>
                </c:pt>
                <c:pt idx="8">
                  <c:v>56.380414513293204</c:v>
                </c:pt>
                <c:pt idx="9">
                  <c:v>44.298897117587515</c:v>
                </c:pt>
                <c:pt idx="10">
                  <c:v>64.434759443763653</c:v>
                </c:pt>
                <c:pt idx="11">
                  <c:v>60.407586978528435</c:v>
                </c:pt>
                <c:pt idx="12">
                  <c:v>60.407586978528435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38723840"/>
        <c:axId val="530352960"/>
        <c:axId val="0"/>
      </c:bar3DChart>
      <c:catAx>
        <c:axId val="538723840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0352960"/>
        <c:crosses val="autoZero"/>
        <c:auto val="1"/>
        <c:lblAlgn val="ctr"/>
        <c:lblOffset val="100"/>
        <c:noMultiLvlLbl val="0"/>
      </c:catAx>
      <c:valAx>
        <c:axId val="5303529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8723840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HEP-TH - Random = 0,11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1994-1999'!$C$7:$C$55</c:f>
              <c:strCache>
                <c:ptCount val="1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0.8)</c:v>
                </c:pt>
                <c:pt idx="8">
                  <c:v>CTwCN (β = 0.5)</c:v>
                </c:pt>
                <c:pt idx="9">
                  <c:v>CTwCN (β = 0.2)</c:v>
                </c:pt>
                <c:pt idx="10">
                  <c:v>CTwAA (β = 0.8)</c:v>
                </c:pt>
                <c:pt idx="11">
                  <c:v>CTwAA (β = 0.5)</c:v>
                </c:pt>
                <c:pt idx="12">
                  <c:v>CTwAA (β = 0.2)</c:v>
                </c:pt>
              </c:strCache>
            </c:strRef>
          </c:cat>
          <c:val>
            <c:numRef>
              <c:f>'Results 1994-1999'!$E$7:$E$55</c:f>
              <c:numCache>
                <c:formatCode>0.00</c:formatCode>
                <c:ptCount val="13"/>
                <c:pt idx="0">
                  <c:v>50.585637331311638</c:v>
                </c:pt>
                <c:pt idx="1">
                  <c:v>62.629836695909653</c:v>
                </c:pt>
                <c:pt idx="2">
                  <c:v>66.243096505289046</c:v>
                </c:pt>
                <c:pt idx="3">
                  <c:v>2.4088398729196023</c:v>
                </c:pt>
                <c:pt idx="4">
                  <c:v>83.104975615726289</c:v>
                </c:pt>
                <c:pt idx="5">
                  <c:v>80.696135742806661</c:v>
                </c:pt>
                <c:pt idx="6">
                  <c:v>79.491715806346861</c:v>
                </c:pt>
                <c:pt idx="7">
                  <c:v>72.26519618758806</c:v>
                </c:pt>
                <c:pt idx="8">
                  <c:v>73.46961612404786</c:v>
                </c:pt>
                <c:pt idx="9">
                  <c:v>77.082875933427275</c:v>
                </c:pt>
                <c:pt idx="10">
                  <c:v>72.26519618758806</c:v>
                </c:pt>
                <c:pt idx="11">
                  <c:v>72.26519618758806</c:v>
                </c:pt>
                <c:pt idx="12">
                  <c:v>75.87845599696746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38724352"/>
        <c:axId val="530354688"/>
        <c:axId val="0"/>
      </c:bar3DChart>
      <c:catAx>
        <c:axId val="538724352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0354688"/>
        <c:crosses val="autoZero"/>
        <c:auto val="1"/>
        <c:lblAlgn val="ctr"/>
        <c:lblOffset val="100"/>
        <c:noMultiLvlLbl val="0"/>
      </c:catAx>
      <c:valAx>
        <c:axId val="5303546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872435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HEP-PH - Random = 0,14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1994-1999'!$C$7:$C$55</c:f>
              <c:strCache>
                <c:ptCount val="1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0.8)</c:v>
                </c:pt>
                <c:pt idx="8">
                  <c:v>CTwCN (β = 0.5)</c:v>
                </c:pt>
                <c:pt idx="9">
                  <c:v>CTwCN (β = 0.2)</c:v>
                </c:pt>
                <c:pt idx="10">
                  <c:v>CTwAA (β = 0.8)</c:v>
                </c:pt>
                <c:pt idx="11">
                  <c:v>CTwAA (β = 0.5)</c:v>
                </c:pt>
                <c:pt idx="12">
                  <c:v>CTwAA (β = 0.2)</c:v>
                </c:pt>
              </c:strCache>
            </c:strRef>
          </c:cat>
          <c:val>
            <c:numRef>
              <c:f>'Results 1994-1999'!$F$7:$F$55</c:f>
              <c:numCache>
                <c:formatCode>0.00</c:formatCode>
                <c:ptCount val="13"/>
                <c:pt idx="0">
                  <c:v>49.33391084812623</c:v>
                </c:pt>
                <c:pt idx="1">
                  <c:v>53.445070085470078</c:v>
                </c:pt>
                <c:pt idx="2">
                  <c:v>47.091460355029582</c:v>
                </c:pt>
                <c:pt idx="3">
                  <c:v>26.535664168310316</c:v>
                </c:pt>
                <c:pt idx="4">
                  <c:v>47.091460355029582</c:v>
                </c:pt>
                <c:pt idx="5">
                  <c:v>46.717718606180135</c:v>
                </c:pt>
                <c:pt idx="6">
                  <c:v>46.717718606180135</c:v>
                </c:pt>
                <c:pt idx="7">
                  <c:v>45.596493359631815</c:v>
                </c:pt>
                <c:pt idx="8">
                  <c:v>46.717718606180135</c:v>
                </c:pt>
                <c:pt idx="9">
                  <c:v>48.21268560157791</c:v>
                </c:pt>
                <c:pt idx="10">
                  <c:v>48.960169099276797</c:v>
                </c:pt>
                <c:pt idx="11">
                  <c:v>49.707652596975677</c:v>
                </c:pt>
                <c:pt idx="12">
                  <c:v>48.58642735042735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50223872"/>
        <c:axId val="530356416"/>
        <c:axId val="0"/>
      </c:bar3DChart>
      <c:catAx>
        <c:axId val="550223872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0356416"/>
        <c:crosses val="autoZero"/>
        <c:auto val="1"/>
        <c:lblAlgn val="ctr"/>
        <c:lblOffset val="100"/>
        <c:noMultiLvlLbl val="0"/>
      </c:catAx>
      <c:valAx>
        <c:axId val="5303564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5022387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COND-MAT - Random = 0,11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1994-1999'!$C$7:$C$55</c:f>
              <c:strCache>
                <c:ptCount val="1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0.8)</c:v>
                </c:pt>
                <c:pt idx="8">
                  <c:v>CTwCN (β = 0.5)</c:v>
                </c:pt>
                <c:pt idx="9">
                  <c:v>CTwCN (β = 0.2)</c:v>
                </c:pt>
                <c:pt idx="10">
                  <c:v>CTwAA (β = 0.8)</c:v>
                </c:pt>
                <c:pt idx="11">
                  <c:v>CTwAA (β = 0.5)</c:v>
                </c:pt>
                <c:pt idx="12">
                  <c:v>CTwAA (β = 0.2)</c:v>
                </c:pt>
              </c:strCache>
            </c:strRef>
          </c:cat>
          <c:val>
            <c:numRef>
              <c:f>'Results 1994-1999'!$G$7:$G$55</c:f>
              <c:numCache>
                <c:formatCode>0.00</c:formatCode>
                <c:ptCount val="13"/>
                <c:pt idx="0">
                  <c:v>63.653874187198333</c:v>
                </c:pt>
                <c:pt idx="1">
                  <c:v>66.150104547480638</c:v>
                </c:pt>
                <c:pt idx="2">
                  <c:v>58.661413466633768</c:v>
                </c:pt>
                <c:pt idx="3">
                  <c:v>4.9924607205645755</c:v>
                </c:pt>
                <c:pt idx="4">
                  <c:v>69.894450087904062</c:v>
                </c:pt>
                <c:pt idx="5">
                  <c:v>68.646334907762906</c:v>
                </c:pt>
                <c:pt idx="6">
                  <c:v>67.398219727621765</c:v>
                </c:pt>
                <c:pt idx="7">
                  <c:v>62.405759007057199</c:v>
                </c:pt>
                <c:pt idx="8">
                  <c:v>59.909528646774909</c:v>
                </c:pt>
                <c:pt idx="9">
                  <c:v>61.157643826916051</c:v>
                </c:pt>
                <c:pt idx="10">
                  <c:v>67.398219727621765</c:v>
                </c:pt>
                <c:pt idx="11">
                  <c:v>66.150104547480638</c:v>
                </c:pt>
                <c:pt idx="12">
                  <c:v>71.142565268045203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50225408"/>
        <c:axId val="538591232"/>
        <c:axId val="0"/>
      </c:bar3DChart>
      <c:catAx>
        <c:axId val="550225408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8591232"/>
        <c:crosses val="autoZero"/>
        <c:auto val="1"/>
        <c:lblAlgn val="ctr"/>
        <c:lblOffset val="100"/>
        <c:noMultiLvlLbl val="0"/>
      </c:catAx>
      <c:valAx>
        <c:axId val="5385912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50225408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3.6175248560647598E-2"/>
          <c:y val="2.0180289963754532E-2"/>
          <c:w val="0.95260312430341765"/>
          <c:h val="0.9233728596425446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1994-1999'!$C$7:$C$55</c:f>
              <c:strCache>
                <c:ptCount val="1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0.8)</c:v>
                </c:pt>
                <c:pt idx="8">
                  <c:v>CTwCN (β = 0.5)</c:v>
                </c:pt>
                <c:pt idx="9">
                  <c:v>CTwCN (β = 0.2)</c:v>
                </c:pt>
                <c:pt idx="10">
                  <c:v>CTwAA (β = 0.8)</c:v>
                </c:pt>
                <c:pt idx="11">
                  <c:v>CTwAA (β = 0.5)</c:v>
                </c:pt>
                <c:pt idx="12">
                  <c:v>CTwAA (β = 0.2)</c:v>
                </c:pt>
              </c:strCache>
            </c:strRef>
          </c:cat>
          <c:val>
            <c:numRef>
              <c:f>'Results 1994-1999'!$H$7:$H$55</c:f>
              <c:numCache>
                <c:formatCode>0.00</c:formatCode>
                <c:ptCount val="13"/>
                <c:pt idx="0">
                  <c:v>37.92836710886683</c:v>
                </c:pt>
                <c:pt idx="1">
                  <c:v>36.908787347875787</c:v>
                </c:pt>
                <c:pt idx="2">
                  <c:v>33.238300208308033</c:v>
                </c:pt>
                <c:pt idx="3">
                  <c:v>5.5057307093516368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36.908787347875787</c:v>
                </c:pt>
                <c:pt idx="8">
                  <c:v>37.92836710886683</c:v>
                </c:pt>
                <c:pt idx="9">
                  <c:v>37.92836710886683</c:v>
                </c:pt>
                <c:pt idx="10">
                  <c:v>41.394938296236383</c:v>
                </c:pt>
                <c:pt idx="11">
                  <c:v>38.947946869857873</c:v>
                </c:pt>
                <c:pt idx="12">
                  <c:v>39.967526630848923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50225920"/>
        <c:axId val="538592960"/>
        <c:axId val="0"/>
      </c:bar3DChart>
      <c:catAx>
        <c:axId val="550225920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8592960"/>
        <c:crosses val="autoZero"/>
        <c:auto val="1"/>
        <c:lblAlgn val="ctr"/>
        <c:lblOffset val="100"/>
        <c:noMultiLvlLbl val="0"/>
      </c:catAx>
      <c:valAx>
        <c:axId val="5385929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50225920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MAS - Random = 0,03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1994-1999'!$C$7:$C$54</c:f>
              <c:strCache>
                <c:ptCount val="1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0.8)</c:v>
                </c:pt>
                <c:pt idx="8">
                  <c:v>CTwCN (β = 0.5)</c:v>
                </c:pt>
                <c:pt idx="9">
                  <c:v>CTwCN (β = 0.2)</c:v>
                </c:pt>
                <c:pt idx="10">
                  <c:v>CTwAA (β = 0.8)</c:v>
                </c:pt>
                <c:pt idx="11">
                  <c:v>CTwAA (β = 0.5)</c:v>
                </c:pt>
                <c:pt idx="12">
                  <c:v>CTwAA (β = 0.2)</c:v>
                </c:pt>
              </c:strCache>
            </c:strRef>
          </c:cat>
          <c:val>
            <c:numRef>
              <c:f>'Results 1994-1999'!$I$7:$I$54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53644032"/>
        <c:axId val="538594688"/>
        <c:axId val="0"/>
      </c:bar3DChart>
      <c:catAx>
        <c:axId val="553644032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8594688"/>
        <c:crosses val="autoZero"/>
        <c:auto val="1"/>
        <c:lblAlgn val="ctr"/>
        <c:lblOffset val="100"/>
        <c:noMultiLvlLbl val="0"/>
      </c:catAx>
      <c:valAx>
        <c:axId val="5385946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5364403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1317171</xdr:colOff>
      <xdr:row>62</xdr:row>
      <xdr:rowOff>78921</xdr:rowOff>
    </xdr:from>
    <xdr:to>
      <xdr:col>13</xdr:col>
      <xdr:colOff>293913</xdr:colOff>
      <xdr:row>77</xdr:row>
      <xdr:rowOff>32657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13</xdr:row>
      <xdr:rowOff>57150</xdr:rowOff>
    </xdr:from>
    <xdr:to>
      <xdr:col>19</xdr:col>
      <xdr:colOff>133350</xdr:colOff>
      <xdr:row>37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6</xdr:row>
      <xdr:rowOff>38100</xdr:rowOff>
    </xdr:from>
    <xdr:to>
      <xdr:col>16</xdr:col>
      <xdr:colOff>214920</xdr:colOff>
      <xdr:row>31</xdr:row>
      <xdr:rowOff>133560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4</xdr:row>
      <xdr:rowOff>85724</xdr:rowOff>
    </xdr:from>
    <xdr:to>
      <xdr:col>15</xdr:col>
      <xdr:colOff>520200</xdr:colOff>
      <xdr:row>29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47626</xdr:colOff>
      <xdr:row>4</xdr:row>
      <xdr:rowOff>47624</xdr:rowOff>
    </xdr:from>
    <xdr:to>
      <xdr:col>16</xdr:col>
      <xdr:colOff>234361</xdr:colOff>
      <xdr:row>30</xdr:row>
      <xdr:rowOff>105119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2</xdr:row>
      <xdr:rowOff>114300</xdr:rowOff>
    </xdr:from>
    <xdr:to>
      <xdr:col>15</xdr:col>
      <xdr:colOff>342899</xdr:colOff>
      <xdr:row>23</xdr:row>
      <xdr:rowOff>59055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2</xdr:row>
      <xdr:rowOff>190499</xdr:rowOff>
    </xdr:from>
    <xdr:to>
      <xdr:col>17</xdr:col>
      <xdr:colOff>66675</xdr:colOff>
      <xdr:row>29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zoomScaleNormal="100" workbookViewId="0">
      <selection activeCell="D14" sqref="D14"/>
    </sheetView>
  </sheetViews>
  <sheetFormatPr defaultRowHeight="15" x14ac:dyDescent="0.25"/>
  <cols>
    <col min="1" max="1" width="8.42578125"/>
    <col min="3" max="5" width="8.42578125"/>
    <col min="6" max="6" width="13.42578125"/>
    <col min="7" max="7" width="8.42578125"/>
    <col min="8" max="9" width="6" bestFit="1" customWidth="1"/>
    <col min="10" max="18" width="8.42578125"/>
    <col min="19" max="19" width="34.28515625"/>
    <col min="20" max="1025" width="8.42578125"/>
  </cols>
  <sheetData>
    <row r="2" spans="2:12" ht="32.25" customHeight="1" x14ac:dyDescent="0.25">
      <c r="B2" s="32" t="s">
        <v>0</v>
      </c>
      <c r="C2" s="32"/>
      <c r="D2" s="32"/>
      <c r="E2" s="32"/>
      <c r="F2" s="32"/>
      <c r="G2" s="32"/>
      <c r="H2" s="32"/>
      <c r="I2" s="32"/>
    </row>
    <row r="3" spans="2:12" x14ac:dyDescent="0.25">
      <c r="B3" s="1"/>
      <c r="C3" s="2"/>
      <c r="D3" s="3" t="s">
        <v>1</v>
      </c>
      <c r="E3" s="3" t="s">
        <v>2</v>
      </c>
      <c r="F3" s="3" t="s">
        <v>3</v>
      </c>
      <c r="G3" s="3" t="s">
        <v>1</v>
      </c>
      <c r="H3" s="3" t="s">
        <v>4</v>
      </c>
      <c r="I3" s="4" t="s">
        <v>5</v>
      </c>
      <c r="L3" s="5"/>
    </row>
    <row r="4" spans="2:12" x14ac:dyDescent="0.25">
      <c r="B4" s="6" t="s">
        <v>6</v>
      </c>
      <c r="C4" s="2"/>
      <c r="D4" s="2">
        <v>2122</v>
      </c>
      <c r="E4" s="2">
        <v>3287</v>
      </c>
      <c r="F4" s="2">
        <v>5724</v>
      </c>
      <c r="G4" s="2">
        <v>486</v>
      </c>
      <c r="H4" s="2">
        <v>519</v>
      </c>
      <c r="I4" s="7">
        <v>400</v>
      </c>
    </row>
    <row r="5" spans="2:12" x14ac:dyDescent="0.25">
      <c r="B5" s="6" t="s">
        <v>7</v>
      </c>
      <c r="C5" s="2"/>
      <c r="D5" s="2">
        <v>5241</v>
      </c>
      <c r="E5" s="2">
        <v>9498</v>
      </c>
      <c r="F5" s="2">
        <v>15842</v>
      </c>
      <c r="G5" s="2">
        <v>1438</v>
      </c>
      <c r="H5" s="2">
        <v>2311</v>
      </c>
      <c r="I5" s="7">
        <v>1576</v>
      </c>
    </row>
    <row r="6" spans="2:12" x14ac:dyDescent="0.25">
      <c r="B6" s="6" t="s">
        <v>8</v>
      </c>
      <c r="C6" s="2"/>
      <c r="D6" s="2">
        <v>5414</v>
      </c>
      <c r="E6" s="2">
        <v>10254</v>
      </c>
      <c r="F6" s="2">
        <v>47806</v>
      </c>
      <c r="G6" s="2">
        <v>1790</v>
      </c>
      <c r="H6" s="2">
        <v>6654</v>
      </c>
      <c r="I6" s="7">
        <v>3294</v>
      </c>
    </row>
    <row r="7" spans="2:12" x14ac:dyDescent="0.25">
      <c r="B7" s="6" t="s">
        <v>9</v>
      </c>
      <c r="C7" s="2"/>
      <c r="D7" s="2">
        <v>5469</v>
      </c>
      <c r="E7" s="2">
        <v>6700</v>
      </c>
      <c r="F7" s="2">
        <v>19881</v>
      </c>
      <c r="G7" s="2">
        <v>1253</v>
      </c>
      <c r="H7" s="2">
        <v>1899</v>
      </c>
      <c r="I7" s="7">
        <v>1150</v>
      </c>
    </row>
    <row r="8" spans="2:12" x14ac:dyDescent="0.25">
      <c r="B8" s="6" t="s">
        <v>10</v>
      </c>
      <c r="C8" s="2"/>
      <c r="D8" s="2">
        <v>5343</v>
      </c>
      <c r="E8" s="2">
        <v>5816</v>
      </c>
      <c r="F8" s="2">
        <v>41852</v>
      </c>
      <c r="G8" s="2">
        <v>1561</v>
      </c>
      <c r="H8" s="2">
        <v>6178</v>
      </c>
      <c r="I8" s="7">
        <v>5751</v>
      </c>
    </row>
    <row r="9" spans="2:12" x14ac:dyDescent="0.25">
      <c r="B9" s="1"/>
      <c r="C9" s="2"/>
      <c r="D9" s="2"/>
      <c r="E9" s="2"/>
      <c r="F9" s="2"/>
      <c r="G9" s="2"/>
      <c r="H9" s="2"/>
      <c r="I9" s="7"/>
    </row>
    <row r="10" spans="2:12" ht="36" customHeight="1" x14ac:dyDescent="0.25">
      <c r="B10" s="33" t="s">
        <v>11</v>
      </c>
      <c r="C10" s="33"/>
      <c r="D10" s="33"/>
      <c r="E10" s="33"/>
      <c r="F10" s="33"/>
      <c r="G10" s="33"/>
      <c r="H10" s="33"/>
      <c r="I10" s="33"/>
    </row>
    <row r="11" spans="2:12" x14ac:dyDescent="0.25">
      <c r="B11" s="1"/>
      <c r="C11" s="2"/>
      <c r="D11" s="3" t="s">
        <v>1</v>
      </c>
      <c r="E11" s="3" t="s">
        <v>2</v>
      </c>
      <c r="F11" s="3" t="s">
        <v>3</v>
      </c>
      <c r="G11" s="3" t="s">
        <v>1</v>
      </c>
      <c r="H11" s="3" t="s">
        <v>4</v>
      </c>
      <c r="I11" s="4" t="s">
        <v>5</v>
      </c>
    </row>
    <row r="12" spans="2:12" x14ac:dyDescent="0.25">
      <c r="B12" s="6" t="s">
        <v>6</v>
      </c>
      <c r="C12" s="2"/>
      <c r="D12" s="2">
        <v>6570</v>
      </c>
      <c r="E12" s="2">
        <v>3291</v>
      </c>
      <c r="F12" s="2">
        <v>6266</v>
      </c>
      <c r="G12" s="2">
        <v>390</v>
      </c>
      <c r="H12" s="2">
        <v>269</v>
      </c>
      <c r="I12" s="7">
        <v>137</v>
      </c>
    </row>
    <row r="13" spans="2:12" x14ac:dyDescent="0.25">
      <c r="B13" s="6" t="s">
        <v>7</v>
      </c>
      <c r="C13" s="2"/>
      <c r="D13" s="2">
        <v>6963</v>
      </c>
      <c r="E13" s="2">
        <v>9496</v>
      </c>
      <c r="F13" s="2">
        <v>17684</v>
      </c>
      <c r="G13" s="2">
        <v>1192</v>
      </c>
      <c r="H13" s="2">
        <v>1289</v>
      </c>
      <c r="I13" s="7">
        <v>767</v>
      </c>
    </row>
    <row r="14" spans="2:12" x14ac:dyDescent="0.25">
      <c r="B14" s="6" t="s">
        <v>8</v>
      </c>
      <c r="C14" s="2"/>
      <c r="D14" s="2">
        <v>7263</v>
      </c>
      <c r="E14" s="2">
        <v>10278</v>
      </c>
      <c r="F14" s="2">
        <v>50988</v>
      </c>
      <c r="G14" s="2">
        <v>1689</v>
      </c>
      <c r="H14" s="2">
        <v>4363</v>
      </c>
      <c r="I14" s="7">
        <v>1950</v>
      </c>
    </row>
    <row r="15" spans="2:12" x14ac:dyDescent="0.25">
      <c r="B15" s="6" t="s">
        <v>9</v>
      </c>
      <c r="C15" s="2"/>
      <c r="D15" s="2">
        <v>7161</v>
      </c>
      <c r="E15" s="2">
        <v>6698</v>
      </c>
      <c r="F15" s="2">
        <v>25042</v>
      </c>
      <c r="G15" s="2">
        <v>1144</v>
      </c>
      <c r="H15" s="2">
        <v>1370</v>
      </c>
      <c r="I15" s="7">
        <v>723</v>
      </c>
    </row>
    <row r="16" spans="2:12" x14ac:dyDescent="0.25">
      <c r="B16" s="6" t="s">
        <v>10</v>
      </c>
      <c r="C16" s="2"/>
      <c r="D16" s="2">
        <v>7049</v>
      </c>
      <c r="E16" s="2">
        <v>5820</v>
      </c>
      <c r="F16" s="2">
        <v>46700</v>
      </c>
      <c r="G16" s="2">
        <v>1336</v>
      </c>
      <c r="H16" s="2">
        <v>3610</v>
      </c>
      <c r="I16" s="7">
        <v>2087</v>
      </c>
    </row>
    <row r="17" spans="1:12" x14ac:dyDescent="0.25">
      <c r="B17" s="24" t="s">
        <v>38</v>
      </c>
      <c r="C17" s="2"/>
      <c r="D17" s="2">
        <v>17704</v>
      </c>
      <c r="E17" s="2">
        <v>118188</v>
      </c>
      <c r="F17" s="2">
        <v>74716</v>
      </c>
      <c r="G17" s="2">
        <v>9616</v>
      </c>
      <c r="H17" s="2">
        <v>21971</v>
      </c>
      <c r="I17" s="7">
        <v>15232</v>
      </c>
    </row>
    <row r="18" spans="1:12" ht="24.75" customHeight="1" x14ac:dyDescent="0.25">
      <c r="B18" s="33" t="s">
        <v>12</v>
      </c>
      <c r="C18" s="33"/>
      <c r="D18" s="33"/>
      <c r="E18" s="33"/>
      <c r="F18" s="33"/>
      <c r="G18" s="33"/>
      <c r="H18" s="33"/>
      <c r="I18" s="33"/>
    </row>
    <row r="19" spans="1:12" x14ac:dyDescent="0.25">
      <c r="B19" s="1"/>
      <c r="C19" s="2"/>
      <c r="D19" s="3" t="s">
        <v>1</v>
      </c>
      <c r="E19" s="3" t="s">
        <v>2</v>
      </c>
      <c r="F19" s="3" t="s">
        <v>3</v>
      </c>
      <c r="G19" s="3" t="s">
        <v>1</v>
      </c>
      <c r="H19" s="3" t="s">
        <v>4</v>
      </c>
      <c r="I19" s="4" t="s">
        <v>5</v>
      </c>
      <c r="L19" s="8"/>
    </row>
    <row r="20" spans="1:12" x14ac:dyDescent="0.25">
      <c r="B20" s="1"/>
      <c r="C20" s="2"/>
      <c r="D20" s="3"/>
      <c r="E20" s="3"/>
      <c r="F20" s="3"/>
      <c r="G20" s="3"/>
      <c r="H20" s="3"/>
      <c r="I20" s="4"/>
    </row>
    <row r="21" spans="1:12" x14ac:dyDescent="0.25">
      <c r="B21" s="6" t="s">
        <v>6</v>
      </c>
      <c r="C21" s="2"/>
      <c r="D21" s="2">
        <f t="shared" ref="D21:I25" si="0">D4-D12</f>
        <v>-4448</v>
      </c>
      <c r="E21" s="2">
        <f t="shared" si="0"/>
        <v>-4</v>
      </c>
      <c r="F21" s="2">
        <f t="shared" si="0"/>
        <v>-542</v>
      </c>
      <c r="G21" s="2">
        <f t="shared" si="0"/>
        <v>96</v>
      </c>
      <c r="H21" s="2">
        <f t="shared" si="0"/>
        <v>250</v>
      </c>
      <c r="I21" s="7">
        <f t="shared" si="0"/>
        <v>263</v>
      </c>
    </row>
    <row r="22" spans="1:12" x14ac:dyDescent="0.25">
      <c r="A22" s="9"/>
      <c r="B22" s="10" t="s">
        <v>7</v>
      </c>
      <c r="C22" s="11"/>
      <c r="D22" s="12">
        <f t="shared" si="0"/>
        <v>-1722</v>
      </c>
      <c r="E22" s="12">
        <f t="shared" si="0"/>
        <v>2</v>
      </c>
      <c r="F22" s="12">
        <f t="shared" si="0"/>
        <v>-1842</v>
      </c>
      <c r="G22" s="12">
        <f t="shared" si="0"/>
        <v>246</v>
      </c>
      <c r="H22" s="12">
        <f t="shared" si="0"/>
        <v>1022</v>
      </c>
      <c r="I22" s="13">
        <f t="shared" si="0"/>
        <v>809</v>
      </c>
      <c r="J22" s="9"/>
    </row>
    <row r="23" spans="1:12" x14ac:dyDescent="0.25">
      <c r="B23" s="14" t="s">
        <v>8</v>
      </c>
      <c r="C23" s="15"/>
      <c r="D23" s="2">
        <f t="shared" si="0"/>
        <v>-1849</v>
      </c>
      <c r="E23" s="2">
        <f t="shared" si="0"/>
        <v>-24</v>
      </c>
      <c r="F23" s="2">
        <f t="shared" si="0"/>
        <v>-3182</v>
      </c>
      <c r="G23" s="2">
        <f t="shared" si="0"/>
        <v>101</v>
      </c>
      <c r="H23" s="2">
        <f t="shared" si="0"/>
        <v>2291</v>
      </c>
      <c r="I23" s="7">
        <f t="shared" si="0"/>
        <v>1344</v>
      </c>
    </row>
    <row r="24" spans="1:12" x14ac:dyDescent="0.25">
      <c r="B24" s="10" t="s">
        <v>9</v>
      </c>
      <c r="C24" s="11"/>
      <c r="D24" s="12">
        <f t="shared" si="0"/>
        <v>-1692</v>
      </c>
      <c r="E24" s="12">
        <f t="shared" si="0"/>
        <v>2</v>
      </c>
      <c r="F24" s="12">
        <f t="shared" si="0"/>
        <v>-5161</v>
      </c>
      <c r="G24" s="12">
        <f t="shared" si="0"/>
        <v>109</v>
      </c>
      <c r="H24" s="12">
        <f t="shared" si="0"/>
        <v>529</v>
      </c>
      <c r="I24" s="13">
        <f t="shared" si="0"/>
        <v>427</v>
      </c>
    </row>
    <row r="25" spans="1:12" x14ac:dyDescent="0.25">
      <c r="B25" s="6" t="s">
        <v>10</v>
      </c>
      <c r="C25" s="16"/>
      <c r="D25" s="2">
        <f t="shared" si="0"/>
        <v>-1706</v>
      </c>
      <c r="E25" s="2">
        <f t="shared" si="0"/>
        <v>-4</v>
      </c>
      <c r="F25" s="2">
        <f t="shared" si="0"/>
        <v>-4848</v>
      </c>
      <c r="G25" s="2">
        <f t="shared" si="0"/>
        <v>225</v>
      </c>
      <c r="H25" s="2">
        <f t="shared" si="0"/>
        <v>2568</v>
      </c>
      <c r="I25" s="7">
        <f t="shared" si="0"/>
        <v>3664</v>
      </c>
    </row>
  </sheetData>
  <mergeCells count="3">
    <mergeCell ref="B2:I2"/>
    <mergeCell ref="B10:I10"/>
    <mergeCell ref="B18:I18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56"/>
  <sheetViews>
    <sheetView tabSelected="1" topLeftCell="B11" zoomScale="175" zoomScaleNormal="175" workbookViewId="0">
      <selection activeCell="C66" sqref="C66"/>
    </sheetView>
  </sheetViews>
  <sheetFormatPr defaultRowHeight="15" outlineLevelRow="2" x14ac:dyDescent="0.25"/>
  <cols>
    <col min="1" max="2" width="8.42578125"/>
    <col min="3" max="3" width="45.85546875" bestFit="1" customWidth="1"/>
    <col min="4" max="4" width="9.140625" customWidth="1"/>
    <col min="5" max="6" width="9.140625" style="26" customWidth="1"/>
    <col min="7" max="7" width="9"/>
    <col min="8" max="8" width="9.140625" customWidth="1"/>
    <col min="9" max="9" width="14.42578125" hidden="1" customWidth="1"/>
    <col min="10" max="1025" width="8.42578125"/>
  </cols>
  <sheetData>
    <row r="1" spans="3:14" x14ac:dyDescent="0.25">
      <c r="C1" s="17"/>
    </row>
    <row r="2" spans="3:14" x14ac:dyDescent="0.25">
      <c r="C2" s="34" t="s">
        <v>13</v>
      </c>
      <c r="D2" s="34"/>
      <c r="E2" s="34"/>
      <c r="F2" s="34"/>
      <c r="G2" s="34"/>
      <c r="H2" s="34"/>
    </row>
    <row r="4" spans="3:14" x14ac:dyDescent="0.25">
      <c r="C4" s="3" t="s">
        <v>14</v>
      </c>
      <c r="D4" s="3" t="s">
        <v>6</v>
      </c>
      <c r="E4" s="27" t="s">
        <v>7</v>
      </c>
      <c r="F4" s="27" t="s">
        <v>8</v>
      </c>
      <c r="G4" s="18" t="s">
        <v>9</v>
      </c>
      <c r="H4" s="3" t="s">
        <v>10</v>
      </c>
      <c r="I4" s="3" t="s">
        <v>38</v>
      </c>
      <c r="L4" t="s">
        <v>66</v>
      </c>
      <c r="M4" t="s">
        <v>67</v>
      </c>
      <c r="N4" t="s">
        <v>68</v>
      </c>
    </row>
    <row r="5" spans="3:14" x14ac:dyDescent="0.25">
      <c r="C5" s="2" t="s">
        <v>39</v>
      </c>
      <c r="D5" s="19">
        <f>( 'First Table'!I12 / ( ( ('First Table'!G12 * ('First Table'!G12 - 1))/2) - 'First Table'!H12) *100)</f>
        <v>0.18125049612362076</v>
      </c>
      <c r="E5" s="28">
        <f>( 'First Table'!I13 / ( ( ('First Table'!G13 * ('First Table'!G13 - 1))/2) - 'First Table'!H13)*100)</f>
        <v>0.1082496997376321</v>
      </c>
      <c r="F5" s="28">
        <f>( 'First Table'!I14 / ( ( ('First Table'!G14 * ('First Table'!G14 - 1))/2) - 'First Table'!H14)*100)</f>
        <v>0.13721253095198055</v>
      </c>
      <c r="G5" s="20">
        <f>( 'First Table'!I15 / ( ( ('First Table'!G15 * ('First Table'!G15 - 1))/2) - 'First Table'!H15)*100 )</f>
        <v>0.11081716547163969</v>
      </c>
      <c r="H5" s="19">
        <f>( 'First Table'!I16 / ( ( ('First Table'!G16 * ('First Table'!G16 - 1))/2) - 'First Table'!H16) *100)</f>
        <v>0.23497753808392538</v>
      </c>
      <c r="I5" s="19">
        <f>( 'First Table'!I17 / ( ( ('First Table'!G17 * ('First Table'!G17 - 1))/2) - 'First Table'!H17) *100)</f>
        <v>3.2964738701964501E-2</v>
      </c>
      <c r="K5" s="25">
        <f>SUM(D5:H5)</f>
        <v>0.77250743036879854</v>
      </c>
      <c r="L5" s="25"/>
      <c r="M5" s="25"/>
      <c r="N5" s="25">
        <f>K5/5</f>
        <v>0.15450148607375971</v>
      </c>
    </row>
    <row r="6" spans="3:14" hidden="1" outlineLevel="2" x14ac:dyDescent="0.25">
      <c r="C6" s="2" t="s">
        <v>15</v>
      </c>
      <c r="D6" s="21">
        <v>14</v>
      </c>
      <c r="E6" s="29">
        <v>42</v>
      </c>
      <c r="F6" s="29">
        <v>132</v>
      </c>
      <c r="G6" s="22">
        <v>51</v>
      </c>
      <c r="H6" s="21">
        <v>186</v>
      </c>
      <c r="I6" s="21">
        <v>1582</v>
      </c>
      <c r="K6" s="25">
        <f t="shared" ref="K6:K53" si="0">SUM(D6:H6)</f>
        <v>425</v>
      </c>
      <c r="L6" s="25"/>
      <c r="M6" s="25"/>
      <c r="N6" s="25">
        <f t="shared" ref="N6:N53" si="1">K6/5</f>
        <v>85</v>
      </c>
    </row>
    <row r="7" spans="3:14" collapsed="1" x14ac:dyDescent="0.25">
      <c r="C7" s="2" t="s">
        <v>16</v>
      </c>
      <c r="D7" s="19">
        <f>((D6/ 'First Table'!I12  )*100)/D5</f>
        <v>56.380414513293204</v>
      </c>
      <c r="E7" s="29">
        <f>((E6/   'First Table'!I13    )*100)/E5</f>
        <v>50.585637331311638</v>
      </c>
      <c r="F7" s="29">
        <f>((F6/   'First Table'!I14    )*100)/F5</f>
        <v>49.33391084812623</v>
      </c>
      <c r="G7" s="22">
        <f>((G6/   'First Table'!I15    )*100)/G5</f>
        <v>63.653874187198333</v>
      </c>
      <c r="H7" s="21">
        <f>((H6/   'First Table'!I16    )*100)/H5</f>
        <v>37.92836710886683</v>
      </c>
      <c r="I7" s="21">
        <f>((I6/   'First Table'!I17    )*100)/I5</f>
        <v>315.06481837047784</v>
      </c>
      <c r="K7" s="25">
        <f t="shared" si="0"/>
        <v>257.88220398879622</v>
      </c>
      <c r="L7" s="25">
        <f>MIN(D7:H7)</f>
        <v>37.92836710886683</v>
      </c>
      <c r="M7" s="25">
        <f>MAX(D7:H7)</f>
        <v>63.653874187198333</v>
      </c>
      <c r="N7" s="25">
        <f t="shared" si="1"/>
        <v>51.576440797759247</v>
      </c>
    </row>
    <row r="8" spans="3:14" hidden="1" outlineLevel="2" x14ac:dyDescent="0.25">
      <c r="C8" s="2" t="s">
        <v>17</v>
      </c>
      <c r="D8" s="21">
        <v>14</v>
      </c>
      <c r="E8" s="29">
        <v>52</v>
      </c>
      <c r="F8" s="29">
        <v>143</v>
      </c>
      <c r="G8" s="22">
        <v>53</v>
      </c>
      <c r="H8" s="21">
        <v>181</v>
      </c>
      <c r="I8" s="21">
        <v>1631</v>
      </c>
      <c r="K8" s="25">
        <f t="shared" si="0"/>
        <v>443</v>
      </c>
      <c r="L8" s="25">
        <f t="shared" ref="L8:L53" si="2">MIN(D8:H8)</f>
        <v>14</v>
      </c>
      <c r="M8" s="25">
        <f t="shared" ref="M8:M53" si="3">MAX(D8:H8)</f>
        <v>181</v>
      </c>
      <c r="N8" s="25">
        <f t="shared" si="1"/>
        <v>88.6</v>
      </c>
    </row>
    <row r="9" spans="3:14" collapsed="1" x14ac:dyDescent="0.25">
      <c r="C9" s="2" t="s">
        <v>18</v>
      </c>
      <c r="D9" s="21">
        <f>((D8/ 'First Table'!I12  )*100)/D5</f>
        <v>56.380414513293204</v>
      </c>
      <c r="E9" s="29">
        <f>((E8/   'First Table'!I13    )*100)/E5</f>
        <v>62.629836695909653</v>
      </c>
      <c r="F9" s="29">
        <f>((F8/   'First Table'!I14    )*100)/F5</f>
        <v>53.445070085470078</v>
      </c>
      <c r="G9" s="22">
        <f>((G8/ 'First Table'!I15  )*100)/G5</f>
        <v>66.150104547480638</v>
      </c>
      <c r="H9" s="21">
        <f>((H8/   'First Table'!I16    )*100)/H5</f>
        <v>36.908787347875787</v>
      </c>
      <c r="I9" s="21">
        <f>((I8/   'First Table'!I17    )*100)/I5</f>
        <v>324.82346318726252</v>
      </c>
      <c r="K9" s="25">
        <f t="shared" si="0"/>
        <v>275.51421319002935</v>
      </c>
      <c r="L9" s="25">
        <f t="shared" si="2"/>
        <v>36.908787347875787</v>
      </c>
      <c r="M9" s="25">
        <f t="shared" si="3"/>
        <v>66.150104547480638</v>
      </c>
      <c r="N9" s="25">
        <f t="shared" si="1"/>
        <v>55.102842638005868</v>
      </c>
    </row>
    <row r="10" spans="3:14" hidden="1" outlineLevel="2" x14ac:dyDescent="0.25">
      <c r="C10" s="2" t="s">
        <v>19</v>
      </c>
      <c r="D10" s="21">
        <v>14</v>
      </c>
      <c r="E10" s="29">
        <v>55</v>
      </c>
      <c r="F10" s="29">
        <v>126</v>
      </c>
      <c r="G10" s="22">
        <v>47</v>
      </c>
      <c r="H10" s="21">
        <v>163</v>
      </c>
      <c r="I10" s="21">
        <v>1503</v>
      </c>
      <c r="K10" s="25">
        <f t="shared" si="0"/>
        <v>405</v>
      </c>
      <c r="L10" s="25">
        <f t="shared" si="2"/>
        <v>14</v>
      </c>
      <c r="M10" s="25">
        <f t="shared" si="3"/>
        <v>163</v>
      </c>
      <c r="N10" s="25">
        <f t="shared" si="1"/>
        <v>81</v>
      </c>
    </row>
    <row r="11" spans="3:14" collapsed="1" x14ac:dyDescent="0.25">
      <c r="C11" s="2" t="s">
        <v>20</v>
      </c>
      <c r="D11" s="21">
        <f>((D10/ 'First Table'!I12  )*100)/D5</f>
        <v>56.380414513293204</v>
      </c>
      <c r="E11" s="29">
        <f>((E10/   'First Table'!I13    )*100)/E5</f>
        <v>66.243096505289046</v>
      </c>
      <c r="F11" s="29">
        <f>((F10/   'First Table'!I14    )*100)/F5</f>
        <v>47.091460355029582</v>
      </c>
      <c r="G11" s="22">
        <f>((G10/ 'First Table'!I15  )*100)/G5</f>
        <v>58.661413466633768</v>
      </c>
      <c r="H11" s="21">
        <f>((H10/   'First Table'!I16    )*100)/H5</f>
        <v>33.238300208308033</v>
      </c>
      <c r="I11" s="21">
        <f>((I10/   'First Table'!I17    )*100)/I5</f>
        <v>299.33149305362082</v>
      </c>
      <c r="K11" s="25">
        <f t="shared" si="0"/>
        <v>261.61468504855361</v>
      </c>
      <c r="L11" s="25">
        <f t="shared" si="2"/>
        <v>33.238300208308033</v>
      </c>
      <c r="M11" s="25">
        <f t="shared" si="3"/>
        <v>66.243096505289046</v>
      </c>
      <c r="N11" s="25">
        <f t="shared" si="1"/>
        <v>52.322937009710721</v>
      </c>
    </row>
    <row r="12" spans="3:14" hidden="1" outlineLevel="2" x14ac:dyDescent="0.25">
      <c r="C12" s="2" t="s">
        <v>21</v>
      </c>
      <c r="D12" s="21">
        <v>1</v>
      </c>
      <c r="E12" s="29">
        <v>2</v>
      </c>
      <c r="F12" s="29">
        <v>71</v>
      </c>
      <c r="G12" s="22">
        <v>4</v>
      </c>
      <c r="H12" s="21">
        <v>27</v>
      </c>
      <c r="I12" s="21">
        <v>158</v>
      </c>
      <c r="K12" s="25">
        <f t="shared" si="0"/>
        <v>105</v>
      </c>
      <c r="L12" s="25">
        <f t="shared" si="2"/>
        <v>1</v>
      </c>
      <c r="M12" s="25">
        <f t="shared" si="3"/>
        <v>71</v>
      </c>
      <c r="N12" s="25">
        <f t="shared" si="1"/>
        <v>21</v>
      </c>
    </row>
    <row r="13" spans="3:14" collapsed="1" x14ac:dyDescent="0.25">
      <c r="C13" s="2" t="s">
        <v>22</v>
      </c>
      <c r="D13" s="21">
        <f>((D12/ 'First Table'!I12  )*100)/D5</f>
        <v>4.0271724652352283</v>
      </c>
      <c r="E13" s="29">
        <f>((E12/   'First Table'!I13    )*100)/E5</f>
        <v>2.4088398729196023</v>
      </c>
      <c r="F13" s="29">
        <f>((F12/   'First Table'!I14    )*100)/F5</f>
        <v>26.535664168310316</v>
      </c>
      <c r="G13" s="22">
        <f>((G12/ 'First Table'!I15  )*100)/G5</f>
        <v>4.9924607205645755</v>
      </c>
      <c r="H13" s="21">
        <f>((H12/   'First Table'!I16    )*100)/H5</f>
        <v>5.5057307093516368</v>
      </c>
      <c r="I13" s="21">
        <f>((I12/   'First Table'!I17    )*100)/I5</f>
        <v>31.466650633713961</v>
      </c>
      <c r="K13" s="25">
        <f t="shared" si="0"/>
        <v>43.469867936381355</v>
      </c>
      <c r="L13" s="25">
        <f t="shared" si="2"/>
        <v>2.4088398729196023</v>
      </c>
      <c r="M13" s="25">
        <f t="shared" si="3"/>
        <v>26.535664168310316</v>
      </c>
      <c r="N13" s="25">
        <f t="shared" si="1"/>
        <v>8.6939735872762718</v>
      </c>
    </row>
    <row r="14" spans="3:14" hidden="1" outlineLevel="2" x14ac:dyDescent="0.25">
      <c r="C14" s="2" t="s">
        <v>25</v>
      </c>
      <c r="D14" s="21">
        <v>15</v>
      </c>
      <c r="E14" s="30">
        <v>69</v>
      </c>
      <c r="F14" s="30">
        <v>126</v>
      </c>
      <c r="G14" s="21">
        <v>56</v>
      </c>
      <c r="H14" s="21">
        <v>189</v>
      </c>
      <c r="I14" s="21">
        <v>1222</v>
      </c>
      <c r="K14" s="25">
        <f t="shared" si="0"/>
        <v>455</v>
      </c>
      <c r="L14" s="25">
        <f t="shared" si="2"/>
        <v>15</v>
      </c>
      <c r="M14" s="25">
        <f t="shared" si="3"/>
        <v>189</v>
      </c>
      <c r="N14" s="25">
        <f t="shared" si="1"/>
        <v>91</v>
      </c>
    </row>
    <row r="15" spans="3:14" collapsed="1" x14ac:dyDescent="0.25">
      <c r="C15" s="2" t="s">
        <v>42</v>
      </c>
      <c r="D15" s="21">
        <f>((D14/ 'First Table'!I12  )*100)/'Results 1994-1999'!D5</f>
        <v>60.407586978528435</v>
      </c>
      <c r="E15" s="30">
        <f>((E14/   'First Table'!I13   )*100)/'Results 1994-1999'!E5</f>
        <v>83.104975615726289</v>
      </c>
      <c r="F15" s="30">
        <f>((F14/   'First Table'!I14    )*100)/'Results 1994-1999'!F5</f>
        <v>47.091460355029582</v>
      </c>
      <c r="G15" s="21">
        <f>((G14/ 'First Table'!I15  )*100)/'Results 1994-1999'!G5</f>
        <v>69.894450087904062</v>
      </c>
      <c r="H15" s="21">
        <f>((H14/   'First Table'!I16    )*100)/'Results 1994-1999'!H5</f>
        <v>38.540114965461456</v>
      </c>
      <c r="I15" s="21">
        <f>((I14/   'First Table'!I17    )*100)/'Results 1994-1999'!I5</f>
        <v>243.36865236961057</v>
      </c>
      <c r="K15" s="25">
        <f t="shared" si="0"/>
        <v>299.03858800264976</v>
      </c>
      <c r="L15" s="25">
        <f t="shared" si="2"/>
        <v>38.540114965461456</v>
      </c>
      <c r="M15" s="25">
        <f t="shared" si="3"/>
        <v>83.104975615726289</v>
      </c>
      <c r="N15" s="25">
        <f t="shared" si="1"/>
        <v>59.807717600529955</v>
      </c>
    </row>
    <row r="16" spans="3:14" hidden="1" outlineLevel="2" x14ac:dyDescent="0.25">
      <c r="C16" s="2" t="s">
        <v>24</v>
      </c>
      <c r="D16" s="21">
        <v>15</v>
      </c>
      <c r="E16" s="30">
        <v>67</v>
      </c>
      <c r="F16" s="30">
        <v>125</v>
      </c>
      <c r="G16" s="21">
        <v>55</v>
      </c>
      <c r="H16" s="21">
        <v>184</v>
      </c>
      <c r="I16" s="21">
        <v>1231</v>
      </c>
      <c r="K16" s="25">
        <f t="shared" si="0"/>
        <v>446</v>
      </c>
      <c r="L16" s="25">
        <f t="shared" si="2"/>
        <v>15</v>
      </c>
      <c r="M16" s="25">
        <f t="shared" si="3"/>
        <v>184</v>
      </c>
      <c r="N16" s="25">
        <f t="shared" si="1"/>
        <v>89.2</v>
      </c>
    </row>
    <row r="17" spans="3:14" collapsed="1" x14ac:dyDescent="0.25">
      <c r="C17" s="2" t="s">
        <v>41</v>
      </c>
      <c r="D17" s="21">
        <f>((D16/ 'First Table'!I12  )*100)/D5</f>
        <v>60.407586978528435</v>
      </c>
      <c r="E17" s="30">
        <f>((E16/   'First Table'!I13   )*100)/E5</f>
        <v>80.696135742806661</v>
      </c>
      <c r="F17" s="30">
        <f>((F16/   'First Table'!I14    )*100)/F5</f>
        <v>46.717718606180135</v>
      </c>
      <c r="G17" s="21">
        <f>((G16/ 'First Table'!I15  )*100)/G5</f>
        <v>68.646334907762906</v>
      </c>
      <c r="H17" s="21">
        <f>((H16/   'First Table'!I16    )*100)/H5</f>
        <v>37.520535204470413</v>
      </c>
      <c r="I17" s="21">
        <f>((I16/   'First Table'!I17    )*100)/I5</f>
        <v>245.16105651963221</v>
      </c>
      <c r="K17" s="25">
        <f t="shared" si="0"/>
        <v>293.9883114397486</v>
      </c>
      <c r="L17" s="25">
        <f t="shared" si="2"/>
        <v>37.520535204470413</v>
      </c>
      <c r="M17" s="25">
        <f t="shared" si="3"/>
        <v>80.696135742806661</v>
      </c>
      <c r="N17" s="25">
        <f t="shared" si="1"/>
        <v>58.79766228794972</v>
      </c>
    </row>
    <row r="18" spans="3:14" hidden="1" outlineLevel="2" x14ac:dyDescent="0.25">
      <c r="C18" s="2" t="s">
        <v>23</v>
      </c>
      <c r="D18" s="21">
        <v>14</v>
      </c>
      <c r="E18" s="29">
        <v>66</v>
      </c>
      <c r="F18" s="29">
        <v>125</v>
      </c>
      <c r="G18" s="22">
        <v>54</v>
      </c>
      <c r="H18" s="21">
        <v>182</v>
      </c>
      <c r="I18" s="21">
        <v>1270</v>
      </c>
      <c r="K18" s="25">
        <f t="shared" si="0"/>
        <v>441</v>
      </c>
      <c r="L18" s="25">
        <f t="shared" si="2"/>
        <v>14</v>
      </c>
      <c r="M18" s="25">
        <f t="shared" si="3"/>
        <v>182</v>
      </c>
      <c r="N18" s="25">
        <f t="shared" si="1"/>
        <v>88.2</v>
      </c>
    </row>
    <row r="19" spans="3:14" collapsed="1" x14ac:dyDescent="0.25">
      <c r="C19" s="2" t="s">
        <v>40</v>
      </c>
      <c r="D19" s="21">
        <f>((D18/ 'First Table'!I12  )*100)/D5</f>
        <v>56.380414513293204</v>
      </c>
      <c r="E19" s="29">
        <f>((E18/   'First Table'!I13   )*100)/E5</f>
        <v>79.491715806346861</v>
      </c>
      <c r="F19" s="29">
        <f>((F18/   'First Table'!I14    )*100)/F5</f>
        <v>46.717718606180135</v>
      </c>
      <c r="G19" s="22">
        <f>((G18/ 'First Table'!I15  )*100)/G5</f>
        <v>67.398219727621765</v>
      </c>
      <c r="H19" s="21">
        <f>((H18/   'First Table'!I16    )*100)/H5</f>
        <v>37.112703300074003</v>
      </c>
      <c r="I19" s="21">
        <f>((I18/   'First Table'!I17    )*100)/I5</f>
        <v>252.92814116972619</v>
      </c>
      <c r="K19" s="25">
        <f t="shared" si="0"/>
        <v>287.10077195351596</v>
      </c>
      <c r="L19" s="25">
        <f t="shared" si="2"/>
        <v>37.112703300074003</v>
      </c>
      <c r="M19" s="25">
        <f t="shared" si="3"/>
        <v>79.491715806346861</v>
      </c>
      <c r="N19" s="25">
        <f t="shared" si="1"/>
        <v>57.420154390703189</v>
      </c>
    </row>
    <row r="20" spans="3:14" hidden="1" outlineLevel="1" x14ac:dyDescent="0.25">
      <c r="C20" s="2" t="s">
        <v>26</v>
      </c>
      <c r="D20" s="21">
        <v>16</v>
      </c>
      <c r="E20" s="30">
        <v>76</v>
      </c>
      <c r="F20" s="30">
        <v>129</v>
      </c>
      <c r="G20" s="21">
        <v>58</v>
      </c>
      <c r="H20" s="21">
        <v>187</v>
      </c>
      <c r="I20" s="21">
        <v>1264</v>
      </c>
      <c r="K20" s="25">
        <f t="shared" si="0"/>
        <v>466</v>
      </c>
      <c r="L20" s="25">
        <f t="shared" si="2"/>
        <v>16</v>
      </c>
      <c r="M20" s="25">
        <f t="shared" si="3"/>
        <v>187</v>
      </c>
      <c r="N20" s="25">
        <f t="shared" si="1"/>
        <v>93.2</v>
      </c>
    </row>
    <row r="21" spans="3:14" hidden="1" collapsed="1" x14ac:dyDescent="0.25">
      <c r="C21" s="2" t="s">
        <v>49</v>
      </c>
      <c r="D21" s="21">
        <f>((D20/ 'First Table'!I12  )*100)/D5</f>
        <v>64.434759443763653</v>
      </c>
      <c r="E21" s="31">
        <f>((E20/   'First Table'!I13   )*100)/E5</f>
        <v>91.535915170944875</v>
      </c>
      <c r="F21" s="30">
        <f>((F20/   'First Table'!I14    )*100)/F5</f>
        <v>48.21268560157791</v>
      </c>
      <c r="G21" s="21">
        <f>((G20/ 'First Table'!I15  )*100)/G5</f>
        <v>72.390680448186345</v>
      </c>
      <c r="H21" s="21">
        <f>((H20/   'First Table'!I16    )*100)/H5</f>
        <v>38.132283061065039</v>
      </c>
      <c r="I21" s="21">
        <f>((I20/   'First Table'!I17    )*100)/I5</f>
        <v>251.73320506971169</v>
      </c>
      <c r="K21" s="25">
        <f t="shared" si="0"/>
        <v>314.7063237255378</v>
      </c>
      <c r="L21" s="25">
        <f t="shared" si="2"/>
        <v>38.132283061065039</v>
      </c>
      <c r="M21" s="25">
        <f t="shared" si="3"/>
        <v>91.535915170944875</v>
      </c>
      <c r="N21" s="25">
        <f t="shared" si="1"/>
        <v>62.94126474510756</v>
      </c>
    </row>
    <row r="22" spans="3:14" hidden="1" outlineLevel="1" x14ac:dyDescent="0.25">
      <c r="C22" s="2" t="s">
        <v>27</v>
      </c>
      <c r="D22" s="21">
        <v>16</v>
      </c>
      <c r="E22" s="30">
        <v>71</v>
      </c>
      <c r="F22" s="30">
        <v>128</v>
      </c>
      <c r="G22" s="21">
        <v>53</v>
      </c>
      <c r="H22" s="21">
        <v>188</v>
      </c>
      <c r="I22" s="21">
        <v>1239</v>
      </c>
      <c r="K22" s="25">
        <f t="shared" si="0"/>
        <v>456</v>
      </c>
      <c r="L22" s="25">
        <f t="shared" si="2"/>
        <v>16</v>
      </c>
      <c r="M22" s="25">
        <f t="shared" si="3"/>
        <v>188</v>
      </c>
      <c r="N22" s="25">
        <f t="shared" si="1"/>
        <v>91.2</v>
      </c>
    </row>
    <row r="23" spans="3:14" hidden="1" collapsed="1" x14ac:dyDescent="0.25">
      <c r="C23" s="2" t="s">
        <v>50</v>
      </c>
      <c r="D23" s="21">
        <f>((D22/ 'First Table'!I12  )*100)/D5</f>
        <v>64.434759443763653</v>
      </c>
      <c r="E23" s="31">
        <f>((E22/   'First Table'!I13   )*100)/E5</f>
        <v>85.513815488645875</v>
      </c>
      <c r="F23" s="30">
        <f>((F22/   'First Table'!I14    )*100)/F5</f>
        <v>47.838943852728463</v>
      </c>
      <c r="G23" s="21">
        <f>((G22/ 'First Table'!I15  )*100)/G5</f>
        <v>66.150104547480638</v>
      </c>
      <c r="H23" s="21">
        <f>((H22/   'First Table'!I16    )*100)/H5</f>
        <v>38.336199013263247</v>
      </c>
      <c r="I23" s="21">
        <f>((I22/   'First Table'!I17    )*100)/I5</f>
        <v>246.75430465298484</v>
      </c>
      <c r="K23" s="25">
        <f t="shared" si="0"/>
        <v>302.27382234588185</v>
      </c>
      <c r="L23" s="25">
        <f t="shared" si="2"/>
        <v>38.336199013263247</v>
      </c>
      <c r="M23" s="25">
        <f t="shared" si="3"/>
        <v>85.513815488645875</v>
      </c>
      <c r="N23" s="25">
        <f t="shared" si="1"/>
        <v>60.454764469176368</v>
      </c>
    </row>
    <row r="24" spans="3:14" hidden="1" outlineLevel="1" x14ac:dyDescent="0.25">
      <c r="C24" s="2" t="s">
        <v>28</v>
      </c>
      <c r="D24" s="21">
        <v>16</v>
      </c>
      <c r="E24" s="30">
        <v>71</v>
      </c>
      <c r="F24" s="30">
        <v>127</v>
      </c>
      <c r="G24" s="21">
        <v>52</v>
      </c>
      <c r="H24" s="21">
        <v>188</v>
      </c>
      <c r="I24" s="21">
        <v>1232</v>
      </c>
      <c r="K24" s="25">
        <f t="shared" si="0"/>
        <v>454</v>
      </c>
      <c r="L24" s="25">
        <f t="shared" si="2"/>
        <v>16</v>
      </c>
      <c r="M24" s="25">
        <f t="shared" si="3"/>
        <v>188</v>
      </c>
      <c r="N24" s="25">
        <f t="shared" si="1"/>
        <v>90.8</v>
      </c>
    </row>
    <row r="25" spans="3:14" hidden="1" collapsed="1" x14ac:dyDescent="0.25">
      <c r="C25" s="2" t="s">
        <v>51</v>
      </c>
      <c r="D25" s="21">
        <f>((D24/ 'First Table'!I12  )*100)/D5</f>
        <v>64.434759443763653</v>
      </c>
      <c r="E25" s="31">
        <f>((E24/   'First Table'!I13   )*100)/E5</f>
        <v>85.513815488645875</v>
      </c>
      <c r="F25" s="30">
        <f>((F24/   'First Table'!I14    )*100)/F5</f>
        <v>47.465202103879015</v>
      </c>
      <c r="G25" s="21">
        <f>((G24/ 'First Table'!I15  )*100)/G5</f>
        <v>64.901989367339482</v>
      </c>
      <c r="H25" s="21">
        <f>((H24/   'First Table'!I16    )*100)/H5</f>
        <v>38.336199013263247</v>
      </c>
      <c r="I25" s="21">
        <f>((I24/   'First Table'!I17    )*100)/I5</f>
        <v>245.3602125363013</v>
      </c>
      <c r="K25" s="25">
        <f t="shared" si="0"/>
        <v>300.6519654168913</v>
      </c>
      <c r="L25" s="25">
        <f t="shared" si="2"/>
        <v>38.336199013263247</v>
      </c>
      <c r="M25" s="25">
        <f t="shared" si="3"/>
        <v>85.513815488645875</v>
      </c>
      <c r="N25" s="25">
        <f t="shared" si="1"/>
        <v>60.130393083378259</v>
      </c>
    </row>
    <row r="26" spans="3:14" hidden="1" outlineLevel="2" x14ac:dyDescent="0.25">
      <c r="C26" s="23" t="s">
        <v>29</v>
      </c>
      <c r="D26" s="21">
        <v>14</v>
      </c>
      <c r="E26" s="30">
        <v>60</v>
      </c>
      <c r="F26" s="30">
        <v>120</v>
      </c>
      <c r="G26" s="21">
        <v>51</v>
      </c>
      <c r="H26" s="21">
        <v>175</v>
      </c>
      <c r="I26" s="21">
        <v>176</v>
      </c>
      <c r="K26" s="25">
        <f t="shared" si="0"/>
        <v>420</v>
      </c>
      <c r="L26" s="25">
        <f t="shared" si="2"/>
        <v>14</v>
      </c>
      <c r="M26" s="25">
        <f t="shared" si="3"/>
        <v>175</v>
      </c>
      <c r="N26" s="25">
        <f t="shared" si="1"/>
        <v>84</v>
      </c>
    </row>
    <row r="27" spans="3:14" hidden="1" collapsed="1" x14ac:dyDescent="0.25">
      <c r="C27" s="23" t="s">
        <v>43</v>
      </c>
      <c r="D27" s="21">
        <f>((D26/ 'First Table'!I12  )*100)/D5</f>
        <v>56.380414513293204</v>
      </c>
      <c r="E27" s="30">
        <f>((E26/   'First Table'!I13   )*100)/E5</f>
        <v>72.26519618758806</v>
      </c>
      <c r="F27" s="30">
        <f>((F26/   'First Table'!I14    )*100)/F5</f>
        <v>44.849009861932942</v>
      </c>
      <c r="G27" s="21">
        <f>((G26/ 'First Table'!I15  )*100)/G5</f>
        <v>63.653874187198333</v>
      </c>
      <c r="H27" s="21">
        <f>((H26/   'First Table'!I16    )*100)/H5</f>
        <v>35.685291634686529</v>
      </c>
      <c r="I27" s="21">
        <f>((I26/   'First Table'!I17    )*100)/I5</f>
        <v>35.051458933757331</v>
      </c>
      <c r="K27" s="25">
        <f t="shared" si="0"/>
        <v>272.83378638469907</v>
      </c>
      <c r="L27" s="25">
        <f t="shared" si="2"/>
        <v>35.685291634686529</v>
      </c>
      <c r="M27" s="25">
        <f t="shared" si="3"/>
        <v>72.26519618758806</v>
      </c>
      <c r="N27" s="25">
        <f t="shared" si="1"/>
        <v>54.566757276939811</v>
      </c>
    </row>
    <row r="28" spans="3:14" hidden="1" outlineLevel="2" x14ac:dyDescent="0.25">
      <c r="C28" s="23" t="s">
        <v>30</v>
      </c>
      <c r="D28" s="21">
        <v>15</v>
      </c>
      <c r="E28" s="30">
        <v>58</v>
      </c>
      <c r="F28" s="30">
        <v>120</v>
      </c>
      <c r="G28" s="21">
        <v>51</v>
      </c>
      <c r="H28" s="21">
        <v>178</v>
      </c>
      <c r="I28" s="21">
        <v>179</v>
      </c>
      <c r="K28" s="25">
        <f t="shared" si="0"/>
        <v>422</v>
      </c>
      <c r="L28" s="25">
        <f t="shared" si="2"/>
        <v>15</v>
      </c>
      <c r="M28" s="25">
        <f t="shared" si="3"/>
        <v>178</v>
      </c>
      <c r="N28" s="25">
        <f t="shared" si="1"/>
        <v>84.4</v>
      </c>
    </row>
    <row r="29" spans="3:14" hidden="1" collapsed="1" x14ac:dyDescent="0.25">
      <c r="C29" s="23" t="s">
        <v>44</v>
      </c>
      <c r="D29" s="21">
        <f>((D28/ 'First Table'!I12  )*100)/D5</f>
        <v>60.407586978528435</v>
      </c>
      <c r="E29" s="30">
        <f>((E28/   'First Table'!I13   )*100)/E5</f>
        <v>69.856356314668474</v>
      </c>
      <c r="F29" s="30">
        <f>((F28/   'First Table'!I14    )*100)/F5</f>
        <v>44.849009861932942</v>
      </c>
      <c r="G29" s="21">
        <f>((G28/ 'First Table'!I15  )*100)/G5</f>
        <v>63.653874187198333</v>
      </c>
      <c r="H29" s="21">
        <f>((H28/   'First Table'!I16    )*100)/H5</f>
        <v>36.297039491281161</v>
      </c>
      <c r="I29" s="21">
        <f>((I28/   'First Table'!I17    )*100)/I5</f>
        <v>35.648926983764554</v>
      </c>
      <c r="K29" s="25">
        <f t="shared" si="0"/>
        <v>275.06386683360932</v>
      </c>
      <c r="L29" s="25">
        <f t="shared" si="2"/>
        <v>36.297039491281161</v>
      </c>
      <c r="M29" s="25">
        <f t="shared" si="3"/>
        <v>69.856356314668474</v>
      </c>
      <c r="N29" s="25">
        <f t="shared" si="1"/>
        <v>55.012773366721866</v>
      </c>
    </row>
    <row r="30" spans="3:14" hidden="1" outlineLevel="2" x14ac:dyDescent="0.25">
      <c r="C30" s="23" t="s">
        <v>31</v>
      </c>
      <c r="D30" s="21">
        <v>16</v>
      </c>
      <c r="E30" s="30">
        <v>59</v>
      </c>
      <c r="F30" s="30">
        <v>120</v>
      </c>
      <c r="G30" s="21">
        <v>51</v>
      </c>
      <c r="H30" s="21">
        <v>172</v>
      </c>
      <c r="I30" s="21">
        <v>173</v>
      </c>
      <c r="K30" s="25">
        <f t="shared" si="0"/>
        <v>418</v>
      </c>
      <c r="L30" s="25">
        <f t="shared" si="2"/>
        <v>16</v>
      </c>
      <c r="M30" s="25">
        <f t="shared" si="3"/>
        <v>172</v>
      </c>
      <c r="N30" s="25">
        <f t="shared" si="1"/>
        <v>83.6</v>
      </c>
    </row>
    <row r="31" spans="3:14" hidden="1" collapsed="1" x14ac:dyDescent="0.25">
      <c r="C31" s="23" t="s">
        <v>45</v>
      </c>
      <c r="D31" s="21">
        <f>((D30/ 'First Table'!I12  )*100)/D5</f>
        <v>64.434759443763653</v>
      </c>
      <c r="E31" s="30">
        <f>((E30/   'First Table'!I13   )*100)/E5</f>
        <v>71.06077625112826</v>
      </c>
      <c r="F31" s="30">
        <f>((F30/   'First Table'!I14    )*100)/F5</f>
        <v>44.849009861932942</v>
      </c>
      <c r="G31" s="21">
        <f>((G30/ 'First Table'!I15  )*100)/G5</f>
        <v>63.653874187198333</v>
      </c>
      <c r="H31" s="21">
        <f>((H30/   'First Table'!I16    )*100)/H5</f>
        <v>35.073543778091903</v>
      </c>
      <c r="I31" s="21">
        <f>((I30/   'First Table'!I17    )*100)/I5</f>
        <v>34.453990883750095</v>
      </c>
      <c r="K31" s="25">
        <f t="shared" si="0"/>
        <v>279.07196352211508</v>
      </c>
      <c r="L31" s="25">
        <f t="shared" si="2"/>
        <v>35.073543778091903</v>
      </c>
      <c r="M31" s="25">
        <f t="shared" si="3"/>
        <v>71.06077625112826</v>
      </c>
      <c r="N31" s="25">
        <f t="shared" si="1"/>
        <v>55.814392704423014</v>
      </c>
    </row>
    <row r="32" spans="3:14" hidden="1" outlineLevel="2" x14ac:dyDescent="0.25">
      <c r="C32" s="23" t="s">
        <v>32</v>
      </c>
      <c r="D32" s="21">
        <v>15</v>
      </c>
      <c r="E32" s="30">
        <v>61</v>
      </c>
      <c r="F32" s="30">
        <v>134</v>
      </c>
      <c r="G32" s="21">
        <v>57</v>
      </c>
      <c r="H32" s="21">
        <v>196</v>
      </c>
      <c r="I32" s="21">
        <v>197</v>
      </c>
      <c r="K32" s="25">
        <f t="shared" si="0"/>
        <v>463</v>
      </c>
      <c r="L32" s="25">
        <f t="shared" si="2"/>
        <v>15</v>
      </c>
      <c r="M32" s="25">
        <f t="shared" si="3"/>
        <v>196</v>
      </c>
      <c r="N32" s="25">
        <f t="shared" si="1"/>
        <v>92.6</v>
      </c>
    </row>
    <row r="33" spans="3:14" hidden="1" collapsed="1" x14ac:dyDescent="0.25">
      <c r="C33" s="23" t="s">
        <v>46</v>
      </c>
      <c r="D33" s="21">
        <f>((D32/ 'First Table'!I12  )*100)/D5</f>
        <v>60.407586978528435</v>
      </c>
      <c r="E33" s="30">
        <f>((E32/   'First Table'!I13   )*100)/E5</f>
        <v>73.46961612404786</v>
      </c>
      <c r="F33" s="30">
        <f>((F32/   'First Table'!I14    )*100)/F5</f>
        <v>50.08139434582511</v>
      </c>
      <c r="G33" s="21">
        <f>((G32/ 'First Table'!I15  )*100)/G5</f>
        <v>71.142565268045203</v>
      </c>
      <c r="H33" s="21">
        <f>((H32/   'First Table'!I16    )*100)/H5</f>
        <v>39.967526630848923</v>
      </c>
      <c r="I33" s="21">
        <f>((I32/   'First Table'!I17    )*100)/I5</f>
        <v>39.233735283807917</v>
      </c>
      <c r="K33" s="25">
        <f t="shared" si="0"/>
        <v>295.0686893472955</v>
      </c>
      <c r="L33" s="25">
        <f t="shared" si="2"/>
        <v>39.967526630848923</v>
      </c>
      <c r="M33" s="25">
        <f t="shared" si="3"/>
        <v>73.46961612404786</v>
      </c>
      <c r="N33" s="25">
        <f t="shared" si="1"/>
        <v>59.013737869459099</v>
      </c>
    </row>
    <row r="34" spans="3:14" hidden="1" outlineLevel="2" x14ac:dyDescent="0.25">
      <c r="C34" s="23" t="s">
        <v>33</v>
      </c>
      <c r="D34" s="21">
        <v>16</v>
      </c>
      <c r="E34" s="30">
        <v>60</v>
      </c>
      <c r="F34" s="30">
        <v>136</v>
      </c>
      <c r="G34" s="21">
        <v>56</v>
      </c>
      <c r="H34" s="21">
        <v>196</v>
      </c>
      <c r="I34" s="21">
        <v>197</v>
      </c>
      <c r="K34" s="25">
        <f t="shared" si="0"/>
        <v>464</v>
      </c>
      <c r="L34" s="25">
        <f t="shared" si="2"/>
        <v>16</v>
      </c>
      <c r="M34" s="25">
        <f t="shared" si="3"/>
        <v>196</v>
      </c>
      <c r="N34" s="25">
        <f t="shared" si="1"/>
        <v>92.8</v>
      </c>
    </row>
    <row r="35" spans="3:14" hidden="1" collapsed="1" x14ac:dyDescent="0.25">
      <c r="C35" s="23" t="s">
        <v>47</v>
      </c>
      <c r="D35" s="21">
        <f>((D34/ 'First Table'!I12  )*100)/D5</f>
        <v>64.434759443763653</v>
      </c>
      <c r="E35" s="30">
        <f>((E34/   'First Table'!I13   )*100)/E5</f>
        <v>72.26519618758806</v>
      </c>
      <c r="F35" s="30">
        <f>((F34/   'First Table'!I14    )*100)/F5</f>
        <v>50.828877843523998</v>
      </c>
      <c r="G35" s="21">
        <f>((G34/ 'First Table'!I15  )*100)/G5</f>
        <v>69.894450087904062</v>
      </c>
      <c r="H35" s="21">
        <f>((H34/   'First Table'!I16    )*100)/H5</f>
        <v>39.967526630848923</v>
      </c>
      <c r="I35" s="21">
        <f>((I34/   'First Table'!I17    )*100)/I5</f>
        <v>39.233735283807917</v>
      </c>
      <c r="K35" s="25">
        <f t="shared" si="0"/>
        <v>297.39081019362868</v>
      </c>
      <c r="L35" s="25">
        <f t="shared" si="2"/>
        <v>39.967526630848923</v>
      </c>
      <c r="M35" s="25">
        <f t="shared" si="3"/>
        <v>72.26519618758806</v>
      </c>
      <c r="N35" s="25">
        <f t="shared" si="1"/>
        <v>59.478162038725735</v>
      </c>
    </row>
    <row r="36" spans="3:14" hidden="1" outlineLevel="2" x14ac:dyDescent="0.25">
      <c r="C36" s="23" t="s">
        <v>34</v>
      </c>
      <c r="D36" s="21">
        <v>16</v>
      </c>
      <c r="E36" s="30">
        <v>61</v>
      </c>
      <c r="F36" s="30">
        <v>134</v>
      </c>
      <c r="G36" s="21">
        <v>53</v>
      </c>
      <c r="H36" s="21">
        <v>193</v>
      </c>
      <c r="I36" s="21">
        <v>194</v>
      </c>
      <c r="K36" s="25">
        <f t="shared" si="0"/>
        <v>457</v>
      </c>
      <c r="L36" s="25">
        <f t="shared" si="2"/>
        <v>16</v>
      </c>
      <c r="M36" s="25">
        <f t="shared" si="3"/>
        <v>193</v>
      </c>
      <c r="N36" s="25">
        <f t="shared" si="1"/>
        <v>91.4</v>
      </c>
    </row>
    <row r="37" spans="3:14" hidden="1" collapsed="1" x14ac:dyDescent="0.25">
      <c r="C37" s="23" t="s">
        <v>48</v>
      </c>
      <c r="D37" s="21">
        <f>((D36/ 'First Table'!I12  )*100)/D5</f>
        <v>64.434759443763653</v>
      </c>
      <c r="E37" s="30">
        <f>((E36/   'First Table'!I13   )*100)/E5</f>
        <v>73.46961612404786</v>
      </c>
      <c r="F37" s="30">
        <f>((F36/   'First Table'!I14    )*100)/F5</f>
        <v>50.08139434582511</v>
      </c>
      <c r="G37" s="21">
        <f>((G36/ 'First Table'!I15  )*100)/G5</f>
        <v>66.150104547480638</v>
      </c>
      <c r="H37" s="21">
        <f>((H36/   'First Table'!I16    )*100)/H5</f>
        <v>39.355778774254297</v>
      </c>
      <c r="I37" s="21">
        <f>((I36/   'First Table'!I17    )*100)/I5</f>
        <v>38.636267233800687</v>
      </c>
      <c r="K37" s="25">
        <f t="shared" si="0"/>
        <v>293.49165323537159</v>
      </c>
      <c r="L37" s="25">
        <f t="shared" si="2"/>
        <v>39.355778774254297</v>
      </c>
      <c r="M37" s="25">
        <f t="shared" si="3"/>
        <v>73.46961612404786</v>
      </c>
      <c r="N37" s="25">
        <f t="shared" si="1"/>
        <v>58.698330647074314</v>
      </c>
    </row>
    <row r="38" spans="3:14" hidden="1" outlineLevel="2" x14ac:dyDescent="0.25">
      <c r="C38" s="23" t="s">
        <v>54</v>
      </c>
      <c r="D38" s="21">
        <v>14</v>
      </c>
      <c r="E38" s="30">
        <v>60</v>
      </c>
      <c r="F38" s="30">
        <v>122</v>
      </c>
      <c r="G38" s="21">
        <v>50</v>
      </c>
      <c r="H38" s="21">
        <v>181</v>
      </c>
      <c r="I38" s="21">
        <v>176</v>
      </c>
      <c r="K38" s="25">
        <f t="shared" ref="K38:K52" si="4">SUM(D38:H38)</f>
        <v>427</v>
      </c>
      <c r="L38" s="25">
        <f t="shared" si="2"/>
        <v>14</v>
      </c>
      <c r="M38" s="25">
        <f t="shared" si="3"/>
        <v>181</v>
      </c>
      <c r="N38" s="25">
        <f t="shared" si="1"/>
        <v>85.4</v>
      </c>
    </row>
    <row r="39" spans="3:14" hidden="1" collapsed="1" x14ac:dyDescent="0.25">
      <c r="C39" s="2" t="s">
        <v>52</v>
      </c>
      <c r="D39" s="21">
        <f>((D53/ 'First Table'!I12  )*100)/D5</f>
        <v>40.271724652352283</v>
      </c>
      <c r="E39" s="31">
        <f>((E53/   'First Table'!I13   )*100)/E5</f>
        <v>61.42541675944986</v>
      </c>
      <c r="F39" s="30">
        <f>((F53/   'First Table'!I14    )*100)/F5</f>
        <v>48.58642735042735</v>
      </c>
      <c r="G39" s="21">
        <f>((G53/ 'First Table'!I15  )*100)/G5</f>
        <v>64.901989367339482</v>
      </c>
      <c r="H39" s="21">
        <f>((H53/   'First Table'!I16    )*100)/H5</f>
        <v>39.763610678650707</v>
      </c>
      <c r="I39" s="21">
        <f>((I53/   'First Table'!I17    )*100)/I5</f>
        <v>39.034579267138838</v>
      </c>
      <c r="K39" s="25">
        <f>SUM(D39:H39)</f>
        <v>254.94916880821967</v>
      </c>
      <c r="L39" s="25">
        <f>MIN(D39:H39)</f>
        <v>39.763610678650707</v>
      </c>
      <c r="M39" s="25">
        <f>MAX(D39:H39)</f>
        <v>64.901989367339482</v>
      </c>
      <c r="N39" s="25">
        <f>K39/5</f>
        <v>50.989833761643936</v>
      </c>
    </row>
    <row r="40" spans="3:14" hidden="1" outlineLevel="1" x14ac:dyDescent="0.25">
      <c r="C40" s="23" t="s">
        <v>36</v>
      </c>
      <c r="D40" s="21">
        <v>14</v>
      </c>
      <c r="E40" s="30">
        <v>50</v>
      </c>
      <c r="F40" s="30">
        <v>153</v>
      </c>
      <c r="G40" s="21">
        <v>55</v>
      </c>
      <c r="H40" s="21">
        <v>178</v>
      </c>
      <c r="I40" s="21">
        <v>179</v>
      </c>
      <c r="K40" s="25">
        <f>SUM(D40:H40)</f>
        <v>450</v>
      </c>
      <c r="L40" s="25">
        <f>MIN(D40:H40)</f>
        <v>14</v>
      </c>
      <c r="M40" s="25">
        <f>MAX(D40:H40)</f>
        <v>178</v>
      </c>
      <c r="N40" s="25">
        <f>K40/5</f>
        <v>90</v>
      </c>
    </row>
    <row r="41" spans="3:14" hidden="1" collapsed="1" x14ac:dyDescent="0.25">
      <c r="C41" s="2" t="s">
        <v>53</v>
      </c>
      <c r="D41" s="21">
        <f>((D40/ 'First Table'!I12  )*100)/D5</f>
        <v>56.380414513293204</v>
      </c>
      <c r="E41" s="31">
        <f>((E40/   'First Table'!I13   )*100)/E5</f>
        <v>60.220996822990053</v>
      </c>
      <c r="F41" s="30">
        <f>((F40/   'First Table'!I14    )*100)/F5</f>
        <v>57.182487573964494</v>
      </c>
      <c r="G41" s="21">
        <f>((G40/ 'First Table'!I15  )*100)/G5</f>
        <v>68.646334907762906</v>
      </c>
      <c r="H41" s="21">
        <f>((H40/   'First Table'!I16    )*100)/H5</f>
        <v>36.297039491281161</v>
      </c>
      <c r="I41" s="21">
        <f>((I40/   'First Table'!I17    )*100)/I5</f>
        <v>35.648926983764554</v>
      </c>
      <c r="K41" s="25">
        <f>SUM(D41:H41)</f>
        <v>278.72727330929183</v>
      </c>
      <c r="L41" s="25">
        <f>MIN(D41:H41)</f>
        <v>36.297039491281161</v>
      </c>
      <c r="M41" s="25">
        <f>MAX(D41:H41)</f>
        <v>68.646334907762906</v>
      </c>
      <c r="N41" s="25">
        <f>K41/5</f>
        <v>55.745454661858368</v>
      </c>
    </row>
    <row r="42" spans="3:14" collapsed="1" x14ac:dyDescent="0.25">
      <c r="C42" s="23" t="s">
        <v>55</v>
      </c>
      <c r="D42" s="21">
        <f>((D38/ 'First Table'!I12  )*100)/D5</f>
        <v>56.380414513293204</v>
      </c>
      <c r="E42" s="30">
        <f>((E38/   'First Table'!I13   )*100)/E5</f>
        <v>72.26519618758806</v>
      </c>
      <c r="F42" s="30">
        <f>((F38/   'First Table'!I14    )*100)/F5</f>
        <v>45.596493359631815</v>
      </c>
      <c r="G42" s="21">
        <f>((G38/ 'First Table'!I15  )*100)/G5</f>
        <v>62.405759007057199</v>
      </c>
      <c r="H42" s="21">
        <f>((H38/   'First Table'!I16    )*100)/H5</f>
        <v>36.908787347875787</v>
      </c>
      <c r="I42" s="21" t="e">
        <f>((I38/   'First Table'!I29    )*100)/I17</f>
        <v>#DIV/0!</v>
      </c>
      <c r="K42" s="25">
        <f t="shared" si="4"/>
        <v>273.55665041544603</v>
      </c>
      <c r="L42" s="25">
        <f t="shared" si="2"/>
        <v>36.908787347875787</v>
      </c>
      <c r="M42" s="25">
        <f t="shared" si="3"/>
        <v>72.26519618758806</v>
      </c>
      <c r="N42" s="25">
        <f t="shared" si="1"/>
        <v>54.711330083089209</v>
      </c>
    </row>
    <row r="43" spans="3:14" hidden="1" outlineLevel="2" x14ac:dyDescent="0.25">
      <c r="C43" s="23" t="s">
        <v>57</v>
      </c>
      <c r="D43" s="21">
        <v>14</v>
      </c>
      <c r="E43" s="30">
        <v>61</v>
      </c>
      <c r="F43" s="30">
        <v>125</v>
      </c>
      <c r="G43" s="21">
        <v>48</v>
      </c>
      <c r="H43" s="21">
        <v>186</v>
      </c>
      <c r="I43" s="21">
        <v>179</v>
      </c>
      <c r="K43" s="25">
        <f t="shared" si="4"/>
        <v>434</v>
      </c>
      <c r="L43" s="25">
        <f t="shared" si="2"/>
        <v>14</v>
      </c>
      <c r="M43" s="25">
        <f t="shared" si="3"/>
        <v>186</v>
      </c>
      <c r="N43" s="25">
        <f t="shared" si="1"/>
        <v>86.8</v>
      </c>
    </row>
    <row r="44" spans="3:14" collapsed="1" x14ac:dyDescent="0.25">
      <c r="C44" s="23" t="s">
        <v>56</v>
      </c>
      <c r="D44" s="21">
        <f>((D43/ 'First Table'!I12  )*100)/D5</f>
        <v>56.380414513293204</v>
      </c>
      <c r="E44" s="30">
        <f>((E43/   'First Table'!I13   )*100)/E5</f>
        <v>73.46961612404786</v>
      </c>
      <c r="F44" s="30">
        <f>((F43/   'First Table'!I14    )*100)/F5</f>
        <v>46.717718606180135</v>
      </c>
      <c r="G44" s="21">
        <f>((G43/ 'First Table'!I15  )*100)/G5</f>
        <v>59.909528646774909</v>
      </c>
      <c r="H44" s="21">
        <f>((H43/   'First Table'!I16    )*100)/H5</f>
        <v>37.92836710886683</v>
      </c>
      <c r="I44" s="21" t="e">
        <f>((I43/   'First Table'!I29    )*100)/I17</f>
        <v>#DIV/0!</v>
      </c>
      <c r="K44" s="25">
        <f t="shared" si="4"/>
        <v>274.40564499916292</v>
      </c>
      <c r="L44" s="25">
        <f t="shared" si="2"/>
        <v>37.92836710886683</v>
      </c>
      <c r="M44" s="25">
        <f t="shared" si="3"/>
        <v>73.46961612404786</v>
      </c>
      <c r="N44" s="25">
        <f t="shared" si="1"/>
        <v>54.881128999832583</v>
      </c>
    </row>
    <row r="45" spans="3:14" hidden="1" outlineLevel="2" x14ac:dyDescent="0.25">
      <c r="C45" s="23" t="s">
        <v>58</v>
      </c>
      <c r="D45" s="21">
        <v>11</v>
      </c>
      <c r="E45" s="30">
        <v>64</v>
      </c>
      <c r="F45" s="30">
        <v>129</v>
      </c>
      <c r="G45" s="21">
        <v>49</v>
      </c>
      <c r="H45" s="21">
        <v>186</v>
      </c>
      <c r="I45" s="21">
        <v>173</v>
      </c>
      <c r="K45" s="25">
        <f t="shared" si="4"/>
        <v>439</v>
      </c>
      <c r="L45" s="25">
        <f t="shared" si="2"/>
        <v>11</v>
      </c>
      <c r="M45" s="25">
        <f t="shared" si="3"/>
        <v>186</v>
      </c>
      <c r="N45" s="25">
        <f t="shared" si="1"/>
        <v>87.8</v>
      </c>
    </row>
    <row r="46" spans="3:14" collapsed="1" x14ac:dyDescent="0.25">
      <c r="C46" s="23" t="s">
        <v>59</v>
      </c>
      <c r="D46" s="21">
        <f>((D45/ 'First Table'!I12  )*100)/D5</f>
        <v>44.298897117587515</v>
      </c>
      <c r="E46" s="30">
        <f>((E45/   'First Table'!I13   )*100)/E5</f>
        <v>77.082875933427275</v>
      </c>
      <c r="F46" s="30">
        <f>((F45/   'First Table'!I14    )*100)/F5</f>
        <v>48.21268560157791</v>
      </c>
      <c r="G46" s="21">
        <f>((G45/ 'First Table'!I15  )*100)/G5</f>
        <v>61.157643826916051</v>
      </c>
      <c r="H46" s="21">
        <f>((H45/   'First Table'!I16    )*100)/H5</f>
        <v>37.92836710886683</v>
      </c>
      <c r="I46" s="21" t="e">
        <f>((I45/   'First Table'!I29    )*100)/I17</f>
        <v>#DIV/0!</v>
      </c>
      <c r="K46" s="25">
        <f t="shared" si="4"/>
        <v>268.68046958837556</v>
      </c>
      <c r="L46" s="25">
        <f t="shared" si="2"/>
        <v>37.92836710886683</v>
      </c>
      <c r="M46" s="25">
        <f t="shared" si="3"/>
        <v>77.082875933427275</v>
      </c>
      <c r="N46" s="25">
        <f t="shared" si="1"/>
        <v>53.736093917675113</v>
      </c>
    </row>
    <row r="47" spans="3:14" hidden="1" outlineLevel="2" x14ac:dyDescent="0.25">
      <c r="C47" s="23" t="s">
        <v>60</v>
      </c>
      <c r="D47" s="21">
        <v>16</v>
      </c>
      <c r="E47" s="30">
        <v>60</v>
      </c>
      <c r="F47" s="30">
        <v>131</v>
      </c>
      <c r="G47" s="21">
        <v>54</v>
      </c>
      <c r="H47" s="21">
        <v>203</v>
      </c>
      <c r="I47" s="21">
        <v>197</v>
      </c>
      <c r="K47" s="25">
        <f t="shared" si="4"/>
        <v>464</v>
      </c>
      <c r="L47" s="25">
        <f t="shared" si="2"/>
        <v>16</v>
      </c>
      <c r="M47" s="25">
        <f t="shared" si="3"/>
        <v>203</v>
      </c>
      <c r="N47" s="25">
        <f t="shared" si="1"/>
        <v>92.8</v>
      </c>
    </row>
    <row r="48" spans="3:14" collapsed="1" x14ac:dyDescent="0.25">
      <c r="C48" s="23" t="s">
        <v>63</v>
      </c>
      <c r="D48" s="21">
        <f>((D47/ 'First Table'!I12  )*100)/D5</f>
        <v>64.434759443763653</v>
      </c>
      <c r="E48" s="30">
        <f>((E47/   'First Table'!I13   )*100)/E5</f>
        <v>72.26519618758806</v>
      </c>
      <c r="F48" s="30">
        <f>((F47/   'First Table'!I14    )*100)/F5</f>
        <v>48.960169099276797</v>
      </c>
      <c r="G48" s="21">
        <f>((G47/ 'First Table'!I15  )*100)/G5</f>
        <v>67.398219727621765</v>
      </c>
      <c r="H48" s="21">
        <f>((H47/   'First Table'!I16    )*100)/H5</f>
        <v>41.394938296236383</v>
      </c>
      <c r="I48" s="21" t="e">
        <f>((I47/   'First Table'!I29    )*100)/I17</f>
        <v>#DIV/0!</v>
      </c>
      <c r="K48" s="25">
        <f t="shared" si="4"/>
        <v>294.45328275448668</v>
      </c>
      <c r="L48" s="25">
        <f t="shared" si="2"/>
        <v>41.394938296236383</v>
      </c>
      <c r="M48" s="25">
        <f t="shared" si="3"/>
        <v>72.26519618758806</v>
      </c>
      <c r="N48" s="25">
        <f t="shared" si="1"/>
        <v>58.890656550897333</v>
      </c>
    </row>
    <row r="49" spans="3:14" hidden="1" outlineLevel="2" x14ac:dyDescent="0.25">
      <c r="C49" s="23" t="s">
        <v>61</v>
      </c>
      <c r="D49" s="21">
        <v>15</v>
      </c>
      <c r="E49" s="30">
        <v>60</v>
      </c>
      <c r="F49" s="30">
        <v>133</v>
      </c>
      <c r="G49" s="21">
        <v>53</v>
      </c>
      <c r="H49" s="21">
        <v>191</v>
      </c>
      <c r="I49" s="21">
        <v>197</v>
      </c>
      <c r="K49" s="25">
        <f t="shared" si="4"/>
        <v>452</v>
      </c>
      <c r="L49" s="25">
        <f t="shared" si="2"/>
        <v>15</v>
      </c>
      <c r="M49" s="25">
        <f t="shared" si="3"/>
        <v>191</v>
      </c>
      <c r="N49" s="25">
        <f t="shared" si="1"/>
        <v>90.4</v>
      </c>
    </row>
    <row r="50" spans="3:14" collapsed="1" x14ac:dyDescent="0.25">
      <c r="C50" s="23" t="s">
        <v>64</v>
      </c>
      <c r="D50" s="21">
        <f>((D49/ 'First Table'!I12  )*100)/D5</f>
        <v>60.407586978528435</v>
      </c>
      <c r="E50" s="30">
        <f>((E49/   'First Table'!I13   )*100)/E5</f>
        <v>72.26519618758806</v>
      </c>
      <c r="F50" s="30">
        <f>((F49/   'First Table'!I14    )*100)/F5</f>
        <v>49.707652596975677</v>
      </c>
      <c r="G50" s="21">
        <f>((G49/ 'First Table'!I15  )*100)/G5</f>
        <v>66.150104547480638</v>
      </c>
      <c r="H50" s="21">
        <f>((H49/   'First Table'!I16    )*100)/H5</f>
        <v>38.947946869857873</v>
      </c>
      <c r="I50" s="21" t="e">
        <f>((I49/   'First Table'!I29    )*100)/I17</f>
        <v>#DIV/0!</v>
      </c>
      <c r="K50" s="25">
        <f t="shared" si="4"/>
        <v>287.47848718043065</v>
      </c>
      <c r="L50" s="25">
        <f t="shared" si="2"/>
        <v>38.947946869857873</v>
      </c>
      <c r="M50" s="25">
        <f t="shared" si="3"/>
        <v>72.26519618758806</v>
      </c>
      <c r="N50" s="25">
        <f t="shared" si="1"/>
        <v>57.495697436086132</v>
      </c>
    </row>
    <row r="51" spans="3:14" hidden="1" outlineLevel="2" x14ac:dyDescent="0.25">
      <c r="C51" s="23" t="s">
        <v>62</v>
      </c>
      <c r="D51" s="21">
        <v>15</v>
      </c>
      <c r="E51" s="30">
        <v>63</v>
      </c>
      <c r="F51" s="30">
        <v>130</v>
      </c>
      <c r="G51" s="21">
        <v>57</v>
      </c>
      <c r="H51" s="21">
        <v>196</v>
      </c>
      <c r="I51" s="21">
        <v>194</v>
      </c>
      <c r="K51" s="25">
        <f t="shared" si="4"/>
        <v>461</v>
      </c>
      <c r="L51" s="25">
        <f t="shared" si="2"/>
        <v>15</v>
      </c>
      <c r="M51" s="25">
        <f t="shared" si="3"/>
        <v>196</v>
      </c>
      <c r="N51" s="25">
        <f t="shared" si="1"/>
        <v>92.2</v>
      </c>
    </row>
    <row r="52" spans="3:14" collapsed="1" x14ac:dyDescent="0.25">
      <c r="C52" s="23" t="s">
        <v>65</v>
      </c>
      <c r="D52" s="21">
        <f>((D51/ 'First Table'!I12  )*100)/D5</f>
        <v>60.407586978528435</v>
      </c>
      <c r="E52" s="30">
        <f>((E51/   'First Table'!I13   )*100)/E5</f>
        <v>75.87845599696746</v>
      </c>
      <c r="F52" s="30">
        <f>((F51/   'First Table'!I14    )*100)/F5</f>
        <v>48.58642735042735</v>
      </c>
      <c r="G52" s="21">
        <f>((G51/ 'First Table'!I15  )*100)/G5</f>
        <v>71.142565268045203</v>
      </c>
      <c r="H52" s="21">
        <f>((H51/   'First Table'!I16    )*100)/H5</f>
        <v>39.967526630848923</v>
      </c>
      <c r="I52" s="21" t="e">
        <f>((I51/   'First Table'!I29    )*100)/I17</f>
        <v>#DIV/0!</v>
      </c>
      <c r="K52" s="25">
        <f t="shared" si="4"/>
        <v>295.98256222481734</v>
      </c>
      <c r="L52" s="25">
        <f t="shared" si="2"/>
        <v>39.967526630848923</v>
      </c>
      <c r="M52" s="25">
        <f t="shared" si="3"/>
        <v>75.87845599696746</v>
      </c>
      <c r="N52" s="25">
        <f t="shared" si="1"/>
        <v>59.196512444963467</v>
      </c>
    </row>
    <row r="53" spans="3:14" hidden="1" outlineLevel="1" x14ac:dyDescent="0.25">
      <c r="C53" s="23" t="s">
        <v>35</v>
      </c>
      <c r="D53" s="21">
        <v>10</v>
      </c>
      <c r="E53" s="30">
        <v>51</v>
      </c>
      <c r="F53" s="30">
        <v>130</v>
      </c>
      <c r="G53" s="21">
        <v>52</v>
      </c>
      <c r="H53" s="21">
        <v>195</v>
      </c>
      <c r="I53" s="21">
        <v>196</v>
      </c>
      <c r="K53" s="25">
        <f t="shared" si="0"/>
        <v>438</v>
      </c>
      <c r="L53" s="25">
        <f t="shared" si="2"/>
        <v>10</v>
      </c>
      <c r="M53" s="25">
        <f t="shared" si="3"/>
        <v>195</v>
      </c>
      <c r="N53">
        <f t="shared" si="1"/>
        <v>87.6</v>
      </c>
    </row>
    <row r="54" spans="3:14" hidden="1" outlineLevel="2" x14ac:dyDescent="0.25">
      <c r="C54" s="23" t="s">
        <v>37</v>
      </c>
      <c r="D54" s="21"/>
      <c r="E54" s="30"/>
      <c r="F54" s="30"/>
      <c r="G54" s="21"/>
      <c r="H54" s="21"/>
    </row>
    <row r="55" spans="3:14" hidden="1" collapsed="1" x14ac:dyDescent="0.25">
      <c r="C55" s="23" t="s">
        <v>37</v>
      </c>
      <c r="D55" s="21">
        <f>((D54/ 'First Table'!I12  )*100)/D5</f>
        <v>0</v>
      </c>
      <c r="E55" s="30">
        <f>((E54/   'First Table'!I13   )*100)/E5</f>
        <v>0</v>
      </c>
      <c r="F55" s="30">
        <f>((F54/   'First Table'!I14    )*100)/F5</f>
        <v>0</v>
      </c>
      <c r="G55" s="21">
        <f>((G54/ 'First Table'!I15  )*100)/G5</f>
        <v>0</v>
      </c>
      <c r="H55" s="21">
        <f>((H54/   'First Table'!I16    )*100)/H5</f>
        <v>0</v>
      </c>
    </row>
    <row r="56" spans="3:14" x14ac:dyDescent="0.25">
      <c r="D56" s="25"/>
      <c r="E56" s="25"/>
      <c r="F56" s="25"/>
      <c r="G56" s="25"/>
      <c r="H56" s="25"/>
    </row>
  </sheetData>
  <mergeCells count="1">
    <mergeCell ref="C2:H2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Normal="100" workbookViewId="0">
      <selection activeCell="L40" sqref="L40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zoomScaleNormal="100" workbookViewId="0">
      <selection activeCell="C5" sqref="C5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zoomScaleNormal="100" workbookViewId="0">
      <selection activeCell="D8" sqref="D8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5" zoomScaleNormal="100" workbookViewId="0">
      <selection activeCell="A17" sqref="A17"/>
    </sheetView>
  </sheetViews>
  <sheetFormatPr defaultRowHeight="15" x14ac:dyDescent="0.25"/>
  <cols>
    <col min="1" max="1025" width="8.42578125"/>
  </cols>
  <sheetData>
    <row r="1" ht="12" customHeight="1" x14ac:dyDescent="0.25"/>
    <row r="2" ht="12.75" customHeight="1" x14ac:dyDescent="0.25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11" sqref="A11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A20" sqref="A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E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First Table</vt:lpstr>
      <vt:lpstr>Results 1994-1999</vt:lpstr>
      <vt:lpstr>GR-QC</vt:lpstr>
      <vt:lpstr>HEP-TH</vt:lpstr>
      <vt:lpstr>HEP-PH</vt:lpstr>
      <vt:lpstr>COND-MAT</vt:lpstr>
      <vt:lpstr>ASTRO-PH</vt:lpstr>
      <vt:lpstr>MAS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revision>2</cp:revision>
  <dcterms:created xsi:type="dcterms:W3CDTF">2016-04-19T17:08:44Z</dcterms:created>
  <dcterms:modified xsi:type="dcterms:W3CDTF">2016-09-10T10:33:15Z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