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-15" windowWidth="4695" windowHeight="8040" activeTab="1"/>
  </bookViews>
  <sheets>
    <sheet name="First Table" sheetId="1" r:id="rId1"/>
    <sheet name="Results 2000 - 2005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Sheet1" sheetId="8" r:id="rId8"/>
    <sheet name="BOX PLOT" sheetId="9" r:id="rId9"/>
    <sheet name="Consolidação" sheetId="10" r:id="rId10"/>
    <sheet name="Gráfico 1999" sheetId="13" r:id="rId11"/>
    <sheet name="Graficos" sheetId="11" r:id="rId12"/>
    <sheet name="Grafico 2005" sheetId="12" r:id="rId13"/>
    <sheet name="Plan5" sheetId="14" r:id="rId14"/>
  </sheets>
  <externalReferences>
    <externalReference r:id="rId15"/>
  </externalReference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45621" iterateDelta="1E-4"/>
</workbook>
</file>

<file path=xl/calcChain.xml><?xml version="1.0" encoding="utf-8"?>
<calcChain xmlns="http://schemas.openxmlformats.org/spreadsheetml/2006/main">
  <c r="H49" i="2" l="1"/>
  <c r="H47" i="2"/>
  <c r="H45" i="2"/>
  <c r="H43" i="2"/>
  <c r="G49" i="2"/>
  <c r="G47" i="2"/>
  <c r="G45" i="2"/>
  <c r="G43" i="2"/>
  <c r="G41" i="2"/>
  <c r="G39" i="2"/>
  <c r="G37" i="2"/>
  <c r="G35" i="2"/>
  <c r="F49" i="2"/>
  <c r="F47" i="2"/>
  <c r="F45" i="2"/>
  <c r="F43" i="2"/>
  <c r="F41" i="2"/>
  <c r="E51" i="2"/>
  <c r="E49" i="2"/>
  <c r="E47" i="2"/>
  <c r="E45" i="2"/>
  <c r="E43" i="2"/>
  <c r="E41" i="2"/>
  <c r="E39" i="2"/>
  <c r="E37" i="2"/>
  <c r="D49" i="2"/>
  <c r="D47" i="2"/>
  <c r="D45" i="2"/>
  <c r="D43" i="2"/>
  <c r="D41" i="2"/>
  <c r="D39" i="2"/>
  <c r="D37" i="2"/>
  <c r="D35" i="2"/>
  <c r="M48" i="2"/>
  <c r="L48" i="2"/>
  <c r="S48" i="2" s="1"/>
  <c r="K48" i="2"/>
  <c r="R48" i="2" s="1"/>
  <c r="J48" i="2"/>
  <c r="T48" i="2" s="1"/>
  <c r="M46" i="2"/>
  <c r="L46" i="2"/>
  <c r="S46" i="2" s="1"/>
  <c r="K46" i="2"/>
  <c r="R46" i="2" s="1"/>
  <c r="J46" i="2"/>
  <c r="T46" i="2" s="1"/>
  <c r="M44" i="2"/>
  <c r="L44" i="2"/>
  <c r="S44" i="2" s="1"/>
  <c r="K44" i="2"/>
  <c r="R44" i="2" s="1"/>
  <c r="J44" i="2"/>
  <c r="T44" i="2" s="1"/>
  <c r="M42" i="2"/>
  <c r="L42" i="2"/>
  <c r="S42" i="2" s="1"/>
  <c r="K42" i="2"/>
  <c r="R42" i="2" s="1"/>
  <c r="J42" i="2"/>
  <c r="T42" i="2" s="1"/>
  <c r="M40" i="2"/>
  <c r="L40" i="2"/>
  <c r="S40" i="2" s="1"/>
  <c r="K40" i="2"/>
  <c r="R40" i="2" s="1"/>
  <c r="J40" i="2"/>
  <c r="T40" i="2" s="1"/>
  <c r="M38" i="2"/>
  <c r="L38" i="2"/>
  <c r="S38" i="2" s="1"/>
  <c r="K38" i="2"/>
  <c r="R38" i="2" s="1"/>
  <c r="J38" i="2"/>
  <c r="T38" i="2" s="1"/>
  <c r="M36" i="2"/>
  <c r="L36" i="2"/>
  <c r="S36" i="2" s="1"/>
  <c r="K36" i="2"/>
  <c r="R36" i="2" s="1"/>
  <c r="J36" i="2"/>
  <c r="T36" i="2" s="1"/>
  <c r="M34" i="2"/>
  <c r="L34" i="2"/>
  <c r="S34" i="2" s="1"/>
  <c r="K34" i="2"/>
  <c r="R34" i="2" s="1"/>
  <c r="J34" i="2"/>
  <c r="T34" i="2" s="1"/>
  <c r="M32" i="2"/>
  <c r="L32" i="2"/>
  <c r="S32" i="2" s="1"/>
  <c r="K32" i="2"/>
  <c r="R32" i="2" s="1"/>
  <c r="J32" i="2"/>
  <c r="T32" i="2" s="1"/>
  <c r="L45" i="2" l="1"/>
  <c r="S45" i="2" s="1"/>
  <c r="J43" i="2"/>
  <c r="T43" i="2" s="1"/>
  <c r="M49" i="2"/>
  <c r="L47" i="2"/>
  <c r="S47" i="2" s="1"/>
  <c r="M43" i="2"/>
  <c r="M47" i="2"/>
  <c r="J47" i="2"/>
  <c r="T47" i="2" s="1"/>
  <c r="K47" i="2"/>
  <c r="R47" i="2" s="1"/>
  <c r="M45" i="2"/>
  <c r="K43" i="2"/>
  <c r="R43" i="2" s="1"/>
  <c r="J49" i="2"/>
  <c r="T49" i="2" s="1"/>
  <c r="L43" i="2"/>
  <c r="S43" i="2" s="1"/>
  <c r="K49" i="2"/>
  <c r="R49" i="2" s="1"/>
  <c r="J45" i="2"/>
  <c r="T45" i="2" s="1"/>
  <c r="L49" i="2"/>
  <c r="S49" i="2" s="1"/>
  <c r="K45" i="2"/>
  <c r="R45" i="2" s="1"/>
  <c r="T18" i="2"/>
  <c r="M18" i="2"/>
  <c r="L18" i="2"/>
  <c r="S18" i="2" s="1"/>
  <c r="K18" i="2"/>
  <c r="R18" i="2" s="1"/>
  <c r="J18" i="2"/>
  <c r="M16" i="2"/>
  <c r="L16" i="2"/>
  <c r="S16" i="2" s="1"/>
  <c r="K16" i="2"/>
  <c r="R16" i="2" s="1"/>
  <c r="J16" i="2"/>
  <c r="T16" i="2" s="1"/>
  <c r="M14" i="2"/>
  <c r="L14" i="2"/>
  <c r="S14" i="2" s="1"/>
  <c r="K14" i="2"/>
  <c r="R14" i="2" s="1"/>
  <c r="J14" i="2"/>
  <c r="T14" i="2" s="1"/>
  <c r="M24" i="2"/>
  <c r="L24" i="2"/>
  <c r="S24" i="2" s="1"/>
  <c r="K24" i="2"/>
  <c r="R24" i="2" s="1"/>
  <c r="J24" i="2"/>
  <c r="T24" i="2" s="1"/>
  <c r="M22" i="2"/>
  <c r="L22" i="2"/>
  <c r="S22" i="2" s="1"/>
  <c r="K22" i="2"/>
  <c r="R22" i="2" s="1"/>
  <c r="J22" i="2"/>
  <c r="T22" i="2" s="1"/>
  <c r="M20" i="2"/>
  <c r="L20" i="2"/>
  <c r="S20" i="2" s="1"/>
  <c r="K20" i="2"/>
  <c r="R20" i="2" s="1"/>
  <c r="J20" i="2"/>
  <c r="T20" i="2" s="1"/>
  <c r="M102" i="2"/>
  <c r="L102" i="2"/>
  <c r="S102" i="2" s="1"/>
  <c r="K102" i="2"/>
  <c r="R102" i="2" s="1"/>
  <c r="J102" i="2"/>
  <c r="T102" i="2" s="1"/>
  <c r="M100" i="2"/>
  <c r="L100" i="2"/>
  <c r="S100" i="2" s="1"/>
  <c r="K100" i="2"/>
  <c r="R100" i="2" s="1"/>
  <c r="J100" i="2"/>
  <c r="T100" i="2" s="1"/>
  <c r="M98" i="2"/>
  <c r="L98" i="2"/>
  <c r="S98" i="2" s="1"/>
  <c r="K98" i="2"/>
  <c r="R98" i="2" s="1"/>
  <c r="J98" i="2"/>
  <c r="T98" i="2" s="1"/>
  <c r="M96" i="2"/>
  <c r="L96" i="2"/>
  <c r="S96" i="2" s="1"/>
  <c r="K96" i="2"/>
  <c r="R96" i="2" s="1"/>
  <c r="J96" i="2"/>
  <c r="T96" i="2" s="1"/>
  <c r="M94" i="2"/>
  <c r="L94" i="2"/>
  <c r="S94" i="2" s="1"/>
  <c r="K94" i="2"/>
  <c r="R94" i="2" s="1"/>
  <c r="J94" i="2"/>
  <c r="T94" i="2" s="1"/>
  <c r="M92" i="2"/>
  <c r="L92" i="2"/>
  <c r="S92" i="2" s="1"/>
  <c r="K92" i="2"/>
  <c r="R92" i="2" s="1"/>
  <c r="J92" i="2"/>
  <c r="T92" i="2" s="1"/>
  <c r="M84" i="2"/>
  <c r="L84" i="2"/>
  <c r="S84" i="2" s="1"/>
  <c r="K84" i="2"/>
  <c r="R84" i="2" s="1"/>
  <c r="J84" i="2"/>
  <c r="T84" i="2" s="1"/>
  <c r="M82" i="2"/>
  <c r="L82" i="2"/>
  <c r="S82" i="2" s="1"/>
  <c r="K82" i="2"/>
  <c r="R82" i="2" s="1"/>
  <c r="J82" i="2"/>
  <c r="T82" i="2" s="1"/>
  <c r="M80" i="2"/>
  <c r="L80" i="2"/>
  <c r="S80" i="2" s="1"/>
  <c r="K80" i="2"/>
  <c r="R80" i="2" s="1"/>
  <c r="J80" i="2"/>
  <c r="T80" i="2" s="1"/>
  <c r="M72" i="2"/>
  <c r="L72" i="2"/>
  <c r="S72" i="2" s="1"/>
  <c r="K72" i="2"/>
  <c r="R72" i="2" s="1"/>
  <c r="J72" i="2"/>
  <c r="T72" i="2" s="1"/>
  <c r="M70" i="2"/>
  <c r="L70" i="2"/>
  <c r="S70" i="2" s="1"/>
  <c r="K70" i="2"/>
  <c r="R70" i="2" s="1"/>
  <c r="J70" i="2"/>
  <c r="T70" i="2" s="1"/>
  <c r="M68" i="2"/>
  <c r="L68" i="2"/>
  <c r="S68" i="2" s="1"/>
  <c r="K68" i="2"/>
  <c r="R68" i="2" s="1"/>
  <c r="J68" i="2"/>
  <c r="T68" i="2" s="1"/>
  <c r="M106" i="2" l="1"/>
  <c r="L106" i="2"/>
  <c r="K106" i="2"/>
  <c r="N106" i="2" s="1"/>
  <c r="M104" i="2"/>
  <c r="L104" i="2"/>
  <c r="K104" i="2"/>
  <c r="N104" i="2" s="1"/>
  <c r="M8" i="2" l="1"/>
  <c r="M10" i="2"/>
  <c r="M12" i="2"/>
  <c r="M26" i="2"/>
  <c r="M28" i="2"/>
  <c r="M30" i="2"/>
  <c r="M50" i="2"/>
  <c r="M52" i="2"/>
  <c r="M54" i="2"/>
  <c r="M56" i="2"/>
  <c r="M58" i="2"/>
  <c r="M60" i="2"/>
  <c r="M62" i="2"/>
  <c r="M64" i="2"/>
  <c r="M66" i="2"/>
  <c r="M74" i="2"/>
  <c r="M76" i="2"/>
  <c r="M78" i="2"/>
  <c r="M86" i="2"/>
  <c r="M88" i="2"/>
  <c r="M90" i="2"/>
  <c r="M108" i="2"/>
  <c r="M110" i="2"/>
  <c r="M112" i="2"/>
  <c r="M114" i="2"/>
  <c r="M116" i="2"/>
  <c r="M118" i="2"/>
  <c r="M120" i="2"/>
  <c r="M122" i="2"/>
  <c r="M124" i="2"/>
  <c r="M126" i="2"/>
  <c r="M128" i="2"/>
  <c r="M130" i="2"/>
  <c r="M132" i="2"/>
  <c r="M134" i="2"/>
  <c r="M136" i="2"/>
  <c r="M138" i="2"/>
  <c r="M140" i="2"/>
  <c r="M142" i="2"/>
  <c r="M144" i="2"/>
  <c r="M146" i="2"/>
  <c r="L8" i="2"/>
  <c r="L10" i="2"/>
  <c r="L12" i="2"/>
  <c r="L26" i="2"/>
  <c r="L28" i="2"/>
  <c r="L30" i="2"/>
  <c r="L50" i="2"/>
  <c r="S50" i="2" s="1"/>
  <c r="L52" i="2"/>
  <c r="S52" i="2" s="1"/>
  <c r="L54" i="2"/>
  <c r="S54" i="2" s="1"/>
  <c r="L56" i="2"/>
  <c r="S56" i="2" s="1"/>
  <c r="L58" i="2"/>
  <c r="S58" i="2" s="1"/>
  <c r="L60" i="2"/>
  <c r="S60" i="2" s="1"/>
  <c r="L62" i="2"/>
  <c r="S62" i="2" s="1"/>
  <c r="L64" i="2"/>
  <c r="S64" i="2" s="1"/>
  <c r="L66" i="2"/>
  <c r="S66" i="2" s="1"/>
  <c r="L74" i="2"/>
  <c r="L76" i="2"/>
  <c r="L78" i="2"/>
  <c r="L86" i="2"/>
  <c r="L88" i="2"/>
  <c r="L90" i="2"/>
  <c r="L108" i="2"/>
  <c r="L110" i="2"/>
  <c r="L112" i="2"/>
  <c r="L114" i="2"/>
  <c r="L116" i="2"/>
  <c r="L118" i="2"/>
  <c r="L120" i="2"/>
  <c r="L122" i="2"/>
  <c r="L124" i="2"/>
  <c r="L126" i="2"/>
  <c r="L128" i="2"/>
  <c r="L130" i="2"/>
  <c r="L132" i="2"/>
  <c r="L134" i="2"/>
  <c r="L136" i="2"/>
  <c r="L138" i="2"/>
  <c r="L140" i="2"/>
  <c r="L142" i="2"/>
  <c r="L144" i="2"/>
  <c r="L146" i="2"/>
  <c r="L148" i="2"/>
  <c r="K8" i="2"/>
  <c r="K10" i="2"/>
  <c r="K12" i="2"/>
  <c r="K26" i="2"/>
  <c r="K28" i="2"/>
  <c r="K30" i="2"/>
  <c r="K50" i="2"/>
  <c r="R50" i="2" s="1"/>
  <c r="K52" i="2"/>
  <c r="R52" i="2" s="1"/>
  <c r="K54" i="2"/>
  <c r="R54" i="2" s="1"/>
  <c r="K56" i="2"/>
  <c r="R56" i="2" s="1"/>
  <c r="K58" i="2"/>
  <c r="R58" i="2" s="1"/>
  <c r="K60" i="2"/>
  <c r="R60" i="2" s="1"/>
  <c r="K62" i="2"/>
  <c r="R62" i="2" s="1"/>
  <c r="K64" i="2"/>
  <c r="R64" i="2" s="1"/>
  <c r="K66" i="2"/>
  <c r="R66" i="2" s="1"/>
  <c r="K74" i="2"/>
  <c r="K76" i="2"/>
  <c r="K78" i="2"/>
  <c r="K86" i="2"/>
  <c r="K88" i="2"/>
  <c r="K90" i="2"/>
  <c r="K108" i="2"/>
  <c r="K110" i="2"/>
  <c r="K112" i="2"/>
  <c r="N112" i="2" s="1"/>
  <c r="K114" i="2"/>
  <c r="N114" i="2" s="1"/>
  <c r="K116" i="2"/>
  <c r="N116" i="2" s="1"/>
  <c r="K118" i="2"/>
  <c r="N118" i="2" s="1"/>
  <c r="K120" i="2"/>
  <c r="N120" i="2" s="1"/>
  <c r="K122" i="2"/>
  <c r="N122" i="2" s="1"/>
  <c r="K124" i="2"/>
  <c r="N124" i="2" s="1"/>
  <c r="K126" i="2"/>
  <c r="N126" i="2" s="1"/>
  <c r="K128" i="2"/>
  <c r="N128" i="2" s="1"/>
  <c r="K130" i="2"/>
  <c r="N130" i="2" s="1"/>
  <c r="K132" i="2"/>
  <c r="N132" i="2" s="1"/>
  <c r="K134" i="2"/>
  <c r="N134" i="2" s="1"/>
  <c r="K136" i="2"/>
  <c r="N136" i="2" s="1"/>
  <c r="K138" i="2"/>
  <c r="N138" i="2" s="1"/>
  <c r="K140" i="2"/>
  <c r="N140" i="2" s="1"/>
  <c r="K142" i="2"/>
  <c r="N142" i="2" s="1"/>
  <c r="K144" i="2"/>
  <c r="K146" i="2"/>
  <c r="N146" i="2" s="1"/>
  <c r="J8" i="2"/>
  <c r="J10" i="2"/>
  <c r="J12" i="2"/>
  <c r="J26" i="2"/>
  <c r="J28" i="2"/>
  <c r="J30" i="2"/>
  <c r="J50" i="2"/>
  <c r="T50" i="2" s="1"/>
  <c r="J52" i="2"/>
  <c r="T52" i="2" s="1"/>
  <c r="J54" i="2"/>
  <c r="T54" i="2" s="1"/>
  <c r="J56" i="2"/>
  <c r="T56" i="2" s="1"/>
  <c r="J58" i="2"/>
  <c r="T58" i="2" s="1"/>
  <c r="J60" i="2"/>
  <c r="T60" i="2" s="1"/>
  <c r="J62" i="2"/>
  <c r="T62" i="2" s="1"/>
  <c r="J64" i="2"/>
  <c r="T64" i="2" s="1"/>
  <c r="J66" i="2"/>
  <c r="T66" i="2" s="1"/>
  <c r="J74" i="2"/>
  <c r="J76" i="2"/>
  <c r="J78" i="2"/>
  <c r="J86" i="2"/>
  <c r="J88" i="2"/>
  <c r="J90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J144" i="2"/>
  <c r="J146" i="2"/>
  <c r="N144" i="2"/>
  <c r="M42" i="8"/>
  <c r="M40" i="8"/>
  <c r="M38" i="8"/>
  <c r="M36" i="8"/>
  <c r="M34" i="8"/>
  <c r="M32" i="8"/>
  <c r="M30" i="8"/>
  <c r="M28" i="8"/>
  <c r="M26" i="8"/>
  <c r="M24" i="8"/>
  <c r="M22" i="8"/>
  <c r="M20" i="8"/>
  <c r="M18" i="8"/>
  <c r="M16" i="8"/>
  <c r="M14" i="8"/>
  <c r="M12" i="8"/>
  <c r="M10" i="8"/>
  <c r="M8" i="8"/>
  <c r="S74" i="2" l="1"/>
  <c r="S76" i="2"/>
  <c r="S78" i="2"/>
  <c r="S86" i="2"/>
  <c r="S88" i="2"/>
  <c r="S90" i="2"/>
  <c r="S108" i="2"/>
  <c r="S110" i="2"/>
  <c r="R74" i="2"/>
  <c r="R76" i="2"/>
  <c r="R78" i="2"/>
  <c r="R86" i="2"/>
  <c r="R88" i="2"/>
  <c r="R90" i="2"/>
  <c r="R108" i="2"/>
  <c r="R110" i="2"/>
  <c r="T74" i="2"/>
  <c r="T76" i="2"/>
  <c r="T78" i="2"/>
  <c r="T86" i="2"/>
  <c r="T88" i="2"/>
  <c r="T90" i="2"/>
  <c r="T108" i="2"/>
  <c r="T110" i="2"/>
  <c r="T8" i="2"/>
  <c r="T10" i="2"/>
  <c r="T12" i="2"/>
  <c r="T26" i="2"/>
  <c r="T28" i="2"/>
  <c r="T30" i="2"/>
  <c r="S8" i="2" l="1"/>
  <c r="S10" i="2"/>
  <c r="S12" i="2"/>
  <c r="S26" i="2"/>
  <c r="S28" i="2"/>
  <c r="S30" i="2"/>
  <c r="R8" i="2"/>
  <c r="R10" i="2"/>
  <c r="R12" i="2"/>
  <c r="R26" i="2"/>
  <c r="R28" i="2"/>
  <c r="R30" i="2"/>
  <c r="I18" i="14" l="1"/>
  <c r="H5" i="2" l="1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H41" i="2" l="1"/>
  <c r="H35" i="2"/>
  <c r="H39" i="2"/>
  <c r="H33" i="2"/>
  <c r="H37" i="2"/>
  <c r="H29" i="2"/>
  <c r="H13" i="2"/>
  <c r="H15" i="2"/>
  <c r="H27" i="2"/>
  <c r="H59" i="2"/>
  <c r="H25" i="2"/>
  <c r="H21" i="2"/>
  <c r="H19" i="2"/>
  <c r="H57" i="2"/>
  <c r="H23" i="2"/>
  <c r="H53" i="2"/>
  <c r="H51" i="2"/>
  <c r="H31" i="2"/>
  <c r="H55" i="2"/>
  <c r="H17" i="2"/>
  <c r="D33" i="2"/>
  <c r="D23" i="2"/>
  <c r="D53" i="2"/>
  <c r="D51" i="2"/>
  <c r="D15" i="2"/>
  <c r="D55" i="2"/>
  <c r="D21" i="2"/>
  <c r="D19" i="2"/>
  <c r="D17" i="2"/>
  <c r="D13" i="2"/>
  <c r="D11" i="2"/>
  <c r="D27" i="2"/>
  <c r="D31" i="2"/>
  <c r="D29" i="2"/>
  <c r="D25" i="2"/>
  <c r="E33" i="2"/>
  <c r="E35" i="2"/>
  <c r="E29" i="2"/>
  <c r="E13" i="2"/>
  <c r="E25" i="2"/>
  <c r="E21" i="2"/>
  <c r="E53" i="2"/>
  <c r="E15" i="2"/>
  <c r="E27" i="2"/>
  <c r="E23" i="2"/>
  <c r="E19" i="2"/>
  <c r="E31" i="2"/>
  <c r="E17" i="2"/>
  <c r="F37" i="2"/>
  <c r="F33" i="2"/>
  <c r="F35" i="2"/>
  <c r="F39" i="2"/>
  <c r="F55" i="2"/>
  <c r="F21" i="2"/>
  <c r="F17" i="2"/>
  <c r="F31" i="2"/>
  <c r="F57" i="2"/>
  <c r="F53" i="2"/>
  <c r="F19" i="2"/>
  <c r="F51" i="2"/>
  <c r="F13" i="2"/>
  <c r="F23" i="2"/>
  <c r="F15" i="2"/>
  <c r="F27" i="2"/>
  <c r="F29" i="2"/>
  <c r="F25" i="2"/>
  <c r="G33" i="2"/>
  <c r="G25" i="2"/>
  <c r="G17" i="2"/>
  <c r="G57" i="2"/>
  <c r="G23" i="2"/>
  <c r="G55" i="2"/>
  <c r="G21" i="2"/>
  <c r="G51" i="2"/>
  <c r="G15" i="2"/>
  <c r="G29" i="2"/>
  <c r="G13" i="2"/>
  <c r="G53" i="2"/>
  <c r="G19" i="2"/>
  <c r="G31" i="2"/>
  <c r="G27" i="2"/>
  <c r="D109" i="2"/>
  <c r="D93" i="2"/>
  <c r="D77" i="2"/>
  <c r="D71" i="2"/>
  <c r="D85" i="2"/>
  <c r="D83" i="2"/>
  <c r="D107" i="2"/>
  <c r="D91" i="2"/>
  <c r="D75" i="2"/>
  <c r="D105" i="2"/>
  <c r="D73" i="2"/>
  <c r="D103" i="2"/>
  <c r="D69" i="2"/>
  <c r="D97" i="2"/>
  <c r="D81" i="2"/>
  <c r="D79" i="2"/>
  <c r="D89" i="2"/>
  <c r="D87" i="2"/>
  <c r="D101" i="2"/>
  <c r="D95" i="2"/>
  <c r="D99" i="2"/>
  <c r="F107" i="2"/>
  <c r="F91" i="2"/>
  <c r="F69" i="2"/>
  <c r="F105" i="2"/>
  <c r="F89" i="2"/>
  <c r="F71" i="2"/>
  <c r="F103" i="2"/>
  <c r="F87" i="2"/>
  <c r="F75" i="2"/>
  <c r="F95" i="2"/>
  <c r="F79" i="2"/>
  <c r="F93" i="2"/>
  <c r="F73" i="2"/>
  <c r="F85" i="2"/>
  <c r="F99" i="2"/>
  <c r="F97" i="2"/>
  <c r="F77" i="2"/>
  <c r="F101" i="2"/>
  <c r="F83" i="2"/>
  <c r="F81" i="2"/>
  <c r="E99" i="2"/>
  <c r="E83" i="2"/>
  <c r="E107" i="2"/>
  <c r="E105" i="2"/>
  <c r="E97" i="2"/>
  <c r="E81" i="2"/>
  <c r="E95" i="2"/>
  <c r="E71" i="2"/>
  <c r="E103" i="2"/>
  <c r="E87" i="2"/>
  <c r="E73" i="2"/>
  <c r="E85" i="2"/>
  <c r="E75" i="2"/>
  <c r="E93" i="2"/>
  <c r="E91" i="2"/>
  <c r="E89" i="2"/>
  <c r="E101" i="2"/>
  <c r="E79" i="2"/>
  <c r="E77" i="2"/>
  <c r="E69" i="2"/>
  <c r="G99" i="2"/>
  <c r="G83" i="2"/>
  <c r="G97" i="2"/>
  <c r="G81" i="2"/>
  <c r="G95" i="2"/>
  <c r="G79" i="2"/>
  <c r="G91" i="2"/>
  <c r="G89" i="2"/>
  <c r="G103" i="2"/>
  <c r="G87" i="2"/>
  <c r="G73" i="2"/>
  <c r="G77" i="2"/>
  <c r="G69" i="2"/>
  <c r="G105" i="2"/>
  <c r="G71" i="2"/>
  <c r="G101" i="2"/>
  <c r="G85" i="2"/>
  <c r="G75" i="2"/>
  <c r="G93" i="2"/>
  <c r="G107" i="2"/>
  <c r="H107" i="2"/>
  <c r="H91" i="2"/>
  <c r="H69" i="2"/>
  <c r="H75" i="2"/>
  <c r="H83" i="2"/>
  <c r="H97" i="2"/>
  <c r="H105" i="2"/>
  <c r="H89" i="2"/>
  <c r="H71" i="2"/>
  <c r="H103" i="2"/>
  <c r="H87" i="2"/>
  <c r="H73" i="2"/>
  <c r="H85" i="2"/>
  <c r="H95" i="2"/>
  <c r="H79" i="2"/>
  <c r="H101" i="2"/>
  <c r="H99" i="2"/>
  <c r="H93" i="2"/>
  <c r="H77" i="2"/>
  <c r="H81" i="2"/>
  <c r="F143" i="2"/>
  <c r="F127" i="2"/>
  <c r="F133" i="2"/>
  <c r="F117" i="2"/>
  <c r="F141" i="2"/>
  <c r="F139" i="2"/>
  <c r="F123" i="2"/>
  <c r="F145" i="2"/>
  <c r="F129" i="2"/>
  <c r="F113" i="2"/>
  <c r="F135" i="2"/>
  <c r="F119" i="2"/>
  <c r="F125" i="2"/>
  <c r="F147" i="2"/>
  <c r="F131" i="2"/>
  <c r="F115" i="2"/>
  <c r="F137" i="2"/>
  <c r="F121" i="2"/>
  <c r="D147" i="2"/>
  <c r="D131" i="2"/>
  <c r="D115" i="2"/>
  <c r="D123" i="2"/>
  <c r="D145" i="2"/>
  <c r="D129" i="2"/>
  <c r="D137" i="2"/>
  <c r="D121" i="2"/>
  <c r="D143" i="2"/>
  <c r="D127" i="2"/>
  <c r="D139" i="2"/>
  <c r="D133" i="2"/>
  <c r="D117" i="2"/>
  <c r="D113" i="2"/>
  <c r="D135" i="2"/>
  <c r="D119" i="2"/>
  <c r="D141" i="2"/>
  <c r="D125" i="2"/>
  <c r="E137" i="2"/>
  <c r="E121" i="2"/>
  <c r="E145" i="2"/>
  <c r="E143" i="2"/>
  <c r="E127" i="2"/>
  <c r="E129" i="2"/>
  <c r="E119" i="2"/>
  <c r="E133" i="2"/>
  <c r="E117" i="2"/>
  <c r="E113" i="2"/>
  <c r="E135" i="2"/>
  <c r="E139" i="2"/>
  <c r="E123" i="2"/>
  <c r="E141" i="2"/>
  <c r="E125" i="2"/>
  <c r="E147" i="2"/>
  <c r="E131" i="2"/>
  <c r="E115" i="2"/>
  <c r="G133" i="2"/>
  <c r="G117" i="2"/>
  <c r="G115" i="2"/>
  <c r="G139" i="2"/>
  <c r="G123" i="2"/>
  <c r="G141" i="2"/>
  <c r="G131" i="2"/>
  <c r="G145" i="2"/>
  <c r="G129" i="2"/>
  <c r="G113" i="2"/>
  <c r="G125" i="2"/>
  <c r="G147" i="2"/>
  <c r="G135" i="2"/>
  <c r="G119" i="2"/>
  <c r="G137" i="2"/>
  <c r="G121" i="2"/>
  <c r="G143" i="2"/>
  <c r="G127" i="2"/>
  <c r="H139" i="2"/>
  <c r="H123" i="2"/>
  <c r="H131" i="2"/>
  <c r="H145" i="2"/>
  <c r="H129" i="2"/>
  <c r="H113" i="2"/>
  <c r="H115" i="2"/>
  <c r="H135" i="2"/>
  <c r="H119" i="2"/>
  <c r="H121" i="2"/>
  <c r="H141" i="2"/>
  <c r="H125" i="2"/>
  <c r="H147" i="2"/>
  <c r="H137" i="2"/>
  <c r="H143" i="2"/>
  <c r="H127" i="2"/>
  <c r="H133" i="2"/>
  <c r="H117" i="2"/>
  <c r="G67" i="2"/>
  <c r="G59" i="2"/>
  <c r="G65" i="2"/>
  <c r="G61" i="2"/>
  <c r="G63" i="2"/>
  <c r="D67" i="2"/>
  <c r="D59" i="2"/>
  <c r="D65" i="2"/>
  <c r="D57" i="2"/>
  <c r="D61" i="2"/>
  <c r="D63" i="2"/>
  <c r="H65" i="2"/>
  <c r="H63" i="2"/>
  <c r="H67" i="2"/>
  <c r="H61" i="2"/>
  <c r="F63" i="2"/>
  <c r="F65" i="2"/>
  <c r="F67" i="2"/>
  <c r="F61" i="2"/>
  <c r="F59" i="2"/>
  <c r="E65" i="2"/>
  <c r="E57" i="2"/>
  <c r="E67" i="2"/>
  <c r="E63" i="2"/>
  <c r="E55" i="2"/>
  <c r="E59" i="2"/>
  <c r="E61" i="2"/>
  <c r="F149" i="2"/>
  <c r="G111" i="2"/>
  <c r="H109" i="2"/>
  <c r="G7" i="2"/>
  <c r="G109" i="2"/>
  <c r="E9" i="2"/>
  <c r="E111" i="2"/>
  <c r="F9" i="2"/>
  <c r="F111" i="2"/>
  <c r="F7" i="2"/>
  <c r="E11" i="2"/>
  <c r="F109" i="2"/>
  <c r="E149" i="2"/>
  <c r="H11" i="2"/>
  <c r="H149" i="2"/>
  <c r="E7" i="2"/>
  <c r="D9" i="2"/>
  <c r="H9" i="2"/>
  <c r="G11" i="2"/>
  <c r="E109" i="2"/>
  <c r="D111" i="2"/>
  <c r="H111" i="2"/>
  <c r="G149" i="2"/>
  <c r="D149" i="2"/>
  <c r="D7" i="2"/>
  <c r="H7" i="2"/>
  <c r="G9" i="2"/>
  <c r="F11" i="2"/>
  <c r="M41" i="2" l="1"/>
  <c r="L41" i="2"/>
  <c r="S41" i="2" s="1"/>
  <c r="K41" i="2"/>
  <c r="R41" i="2" s="1"/>
  <c r="J41" i="2"/>
  <c r="T41" i="2" s="1"/>
  <c r="J39" i="2"/>
  <c r="T39" i="2" s="1"/>
  <c r="L39" i="2"/>
  <c r="S39" i="2" s="1"/>
  <c r="K39" i="2"/>
  <c r="R39" i="2" s="1"/>
  <c r="M39" i="2"/>
  <c r="M23" i="2"/>
  <c r="J23" i="2"/>
  <c r="T23" i="2" s="1"/>
  <c r="L23" i="2"/>
  <c r="S23" i="2" s="1"/>
  <c r="K23" i="2"/>
  <c r="R23" i="2" s="1"/>
  <c r="M17" i="2"/>
  <c r="K17" i="2"/>
  <c r="R17" i="2" s="1"/>
  <c r="J17" i="2"/>
  <c r="T17" i="2" s="1"/>
  <c r="L17" i="2"/>
  <c r="S17" i="2" s="1"/>
  <c r="K19" i="2"/>
  <c r="R19" i="2" s="1"/>
  <c r="L19" i="2"/>
  <c r="S19" i="2" s="1"/>
  <c r="M19" i="2"/>
  <c r="J19" i="2"/>
  <c r="T19" i="2" s="1"/>
  <c r="J37" i="2"/>
  <c r="T37" i="2" s="1"/>
  <c r="K37" i="2"/>
  <c r="R37" i="2" s="1"/>
  <c r="M37" i="2"/>
  <c r="L37" i="2"/>
  <c r="S37" i="2" s="1"/>
  <c r="J25" i="2"/>
  <c r="T25" i="2" s="1"/>
  <c r="K25" i="2"/>
  <c r="R25" i="2" s="1"/>
  <c r="L25" i="2"/>
  <c r="S25" i="2" s="1"/>
  <c r="M25" i="2"/>
  <c r="M21" i="2"/>
  <c r="J21" i="2"/>
  <c r="T21" i="2" s="1"/>
  <c r="K21" i="2"/>
  <c r="R21" i="2" s="1"/>
  <c r="L21" i="2"/>
  <c r="S21" i="2" s="1"/>
  <c r="M33" i="2"/>
  <c r="L33" i="2"/>
  <c r="S33" i="2" s="1"/>
  <c r="K33" i="2"/>
  <c r="R33" i="2" s="1"/>
  <c r="J33" i="2"/>
  <c r="T33" i="2" s="1"/>
  <c r="K15" i="2"/>
  <c r="R15" i="2" s="1"/>
  <c r="L15" i="2"/>
  <c r="S15" i="2" s="1"/>
  <c r="J15" i="2"/>
  <c r="T15" i="2" s="1"/>
  <c r="M15" i="2"/>
  <c r="K35" i="2"/>
  <c r="R35" i="2" s="1"/>
  <c r="J35" i="2"/>
  <c r="T35" i="2" s="1"/>
  <c r="L35" i="2"/>
  <c r="S35" i="2" s="1"/>
  <c r="M35" i="2"/>
  <c r="L71" i="2"/>
  <c r="S71" i="2" s="1"/>
  <c r="M71" i="2"/>
  <c r="J71" i="2"/>
  <c r="T71" i="2" s="1"/>
  <c r="K71" i="2"/>
  <c r="R71" i="2" s="1"/>
  <c r="K69" i="2"/>
  <c r="R69" i="2" s="1"/>
  <c r="M69" i="2"/>
  <c r="L69" i="2"/>
  <c r="S69" i="2" s="1"/>
  <c r="J69" i="2"/>
  <c r="T69" i="2" s="1"/>
  <c r="L73" i="2"/>
  <c r="S73" i="2" s="1"/>
  <c r="M73" i="2"/>
  <c r="K73" i="2"/>
  <c r="R73" i="2" s="1"/>
  <c r="J73" i="2"/>
  <c r="T73" i="2" s="1"/>
  <c r="M107" i="2"/>
  <c r="K107" i="2"/>
  <c r="N107" i="2" s="1"/>
  <c r="L107" i="2"/>
  <c r="L105" i="2"/>
  <c r="M105" i="2"/>
  <c r="K105" i="2"/>
  <c r="N105" i="2" s="1"/>
  <c r="L149" i="2"/>
  <c r="L75" i="2"/>
  <c r="S75" i="2" s="1"/>
  <c r="K75" i="2"/>
  <c r="R75" i="2" s="1"/>
  <c r="M75" i="2"/>
  <c r="J75" i="2"/>
  <c r="T75" i="2" s="1"/>
  <c r="K31" i="2"/>
  <c r="R31" i="2" s="1"/>
  <c r="L31" i="2"/>
  <c r="S31" i="2" s="1"/>
  <c r="M31" i="2"/>
  <c r="J31" i="2"/>
  <c r="T31" i="2" s="1"/>
  <c r="K11" i="2"/>
  <c r="R11" i="2" s="1"/>
  <c r="L11" i="2"/>
  <c r="S11" i="2" s="1"/>
  <c r="M11" i="2"/>
  <c r="J11" i="2"/>
  <c r="T11" i="2" s="1"/>
  <c r="M29" i="2"/>
  <c r="J29" i="2"/>
  <c r="T29" i="2" s="1"/>
  <c r="L29" i="2"/>
  <c r="S29" i="2" s="1"/>
  <c r="K29" i="2"/>
  <c r="R29" i="2" s="1"/>
  <c r="K65" i="2"/>
  <c r="R65" i="2" s="1"/>
  <c r="L65" i="2"/>
  <c r="S65" i="2" s="1"/>
  <c r="M65" i="2"/>
  <c r="J65" i="2"/>
  <c r="T65" i="2" s="1"/>
  <c r="L113" i="2"/>
  <c r="K113" i="2"/>
  <c r="N113" i="2" s="1"/>
  <c r="M113" i="2"/>
  <c r="J113" i="2"/>
  <c r="L129" i="2"/>
  <c r="K129" i="2"/>
  <c r="N129" i="2" s="1"/>
  <c r="M129" i="2"/>
  <c r="J129" i="2"/>
  <c r="M55" i="2"/>
  <c r="J55" i="2"/>
  <c r="T55" i="2" s="1"/>
  <c r="L55" i="2"/>
  <c r="S55" i="2" s="1"/>
  <c r="K55" i="2"/>
  <c r="R55" i="2" s="1"/>
  <c r="K117" i="2"/>
  <c r="N117" i="2" s="1"/>
  <c r="L117" i="2"/>
  <c r="M117" i="2"/>
  <c r="J117" i="2"/>
  <c r="L145" i="2"/>
  <c r="K145" i="2"/>
  <c r="N145" i="2" s="1"/>
  <c r="M145" i="2"/>
  <c r="J145" i="2"/>
  <c r="M51" i="2"/>
  <c r="K51" i="2"/>
  <c r="R51" i="2" s="1"/>
  <c r="J51" i="2"/>
  <c r="T51" i="2" s="1"/>
  <c r="L51" i="2"/>
  <c r="S51" i="2" s="1"/>
  <c r="M139" i="2"/>
  <c r="J139" i="2"/>
  <c r="L139" i="2"/>
  <c r="K139" i="2"/>
  <c r="N139" i="2" s="1"/>
  <c r="K79" i="2"/>
  <c r="R79" i="2" s="1"/>
  <c r="M79" i="2"/>
  <c r="J79" i="2"/>
  <c r="T79" i="2" s="1"/>
  <c r="L79" i="2"/>
  <c r="S79" i="2" s="1"/>
  <c r="K109" i="2"/>
  <c r="R109" i="2" s="1"/>
  <c r="L109" i="2"/>
  <c r="S109" i="2" s="1"/>
  <c r="M109" i="2"/>
  <c r="J109" i="2"/>
  <c r="T109" i="2" s="1"/>
  <c r="M63" i="2"/>
  <c r="J63" i="2"/>
  <c r="T63" i="2" s="1"/>
  <c r="L63" i="2"/>
  <c r="S63" i="2" s="1"/>
  <c r="K63" i="2"/>
  <c r="R63" i="2" s="1"/>
  <c r="M67" i="2"/>
  <c r="J67" i="2"/>
  <c r="T67" i="2" s="1"/>
  <c r="K67" i="2"/>
  <c r="R67" i="2" s="1"/>
  <c r="L67" i="2"/>
  <c r="S67" i="2" s="1"/>
  <c r="L125" i="2"/>
  <c r="K125" i="2"/>
  <c r="N125" i="2" s="1"/>
  <c r="M125" i="2"/>
  <c r="J125" i="2"/>
  <c r="J127" i="2"/>
  <c r="M127" i="2"/>
  <c r="K127" i="2"/>
  <c r="N127" i="2" s="1"/>
  <c r="L127" i="2"/>
  <c r="M131" i="2"/>
  <c r="J131" i="2"/>
  <c r="L131" i="2"/>
  <c r="K131" i="2"/>
  <c r="N131" i="2" s="1"/>
  <c r="K133" i="2"/>
  <c r="N133" i="2" s="1"/>
  <c r="L133" i="2"/>
  <c r="M133" i="2"/>
  <c r="J133" i="2"/>
  <c r="J13" i="2"/>
  <c r="T13" i="2" s="1"/>
  <c r="M13" i="2"/>
  <c r="K13" i="2"/>
  <c r="R13" i="2" s="1"/>
  <c r="L13" i="2"/>
  <c r="S13" i="2" s="1"/>
  <c r="J59" i="2"/>
  <c r="T59" i="2" s="1"/>
  <c r="K59" i="2"/>
  <c r="R59" i="2" s="1"/>
  <c r="M59" i="2"/>
  <c r="L59" i="2"/>
  <c r="S59" i="2" s="1"/>
  <c r="M115" i="2"/>
  <c r="J115" i="2"/>
  <c r="L115" i="2"/>
  <c r="K115" i="2"/>
  <c r="N115" i="2" s="1"/>
  <c r="M9" i="2"/>
  <c r="J9" i="2"/>
  <c r="T9" i="2" s="1"/>
  <c r="L9" i="2"/>
  <c r="S9" i="2" s="1"/>
  <c r="K9" i="2"/>
  <c r="R9" i="2" s="1"/>
  <c r="M91" i="2"/>
  <c r="J91" i="2"/>
  <c r="T91" i="2" s="1"/>
  <c r="L91" i="2"/>
  <c r="S91" i="2" s="1"/>
  <c r="K91" i="2"/>
  <c r="R91" i="2" s="1"/>
  <c r="K53" i="2"/>
  <c r="R53" i="2" s="1"/>
  <c r="L53" i="2"/>
  <c r="S53" i="2" s="1"/>
  <c r="M53" i="2"/>
  <c r="J53" i="2"/>
  <c r="T53" i="2" s="1"/>
  <c r="K141" i="2"/>
  <c r="N141" i="2" s="1"/>
  <c r="M141" i="2"/>
  <c r="J141" i="2"/>
  <c r="L141" i="2"/>
  <c r="J143" i="2"/>
  <c r="K143" i="2"/>
  <c r="N143" i="2" s="1"/>
  <c r="M143" i="2"/>
  <c r="L143" i="2"/>
  <c r="M147" i="2"/>
  <c r="J147" i="2"/>
  <c r="L147" i="2"/>
  <c r="K147" i="2"/>
  <c r="N147" i="2" s="1"/>
  <c r="M123" i="2"/>
  <c r="J123" i="2"/>
  <c r="L123" i="2"/>
  <c r="K123" i="2"/>
  <c r="N123" i="2" s="1"/>
  <c r="M77" i="2"/>
  <c r="J77" i="2"/>
  <c r="T77" i="2" s="1"/>
  <c r="L77" i="2"/>
  <c r="S77" i="2" s="1"/>
  <c r="K77" i="2"/>
  <c r="R77" i="2" s="1"/>
  <c r="M119" i="2"/>
  <c r="K119" i="2"/>
  <c r="N119" i="2" s="1"/>
  <c r="J119" i="2"/>
  <c r="L119" i="2"/>
  <c r="K121" i="2"/>
  <c r="N121" i="2" s="1"/>
  <c r="L121" i="2"/>
  <c r="M121" i="2"/>
  <c r="J121" i="2"/>
  <c r="M87" i="2"/>
  <c r="J87" i="2"/>
  <c r="T87" i="2" s="1"/>
  <c r="K87" i="2"/>
  <c r="R87" i="2" s="1"/>
  <c r="L87" i="2"/>
  <c r="S87" i="2" s="1"/>
  <c r="L27" i="2"/>
  <c r="S27" i="2" s="1"/>
  <c r="K27" i="2"/>
  <c r="R27" i="2" s="1"/>
  <c r="M27" i="2"/>
  <c r="J27" i="2"/>
  <c r="T27" i="2" s="1"/>
  <c r="J111" i="2"/>
  <c r="T111" i="2" s="1"/>
  <c r="K111" i="2"/>
  <c r="R111" i="2" s="1"/>
  <c r="M111" i="2"/>
  <c r="L111" i="2"/>
  <c r="S111" i="2" s="1"/>
  <c r="L61" i="2"/>
  <c r="S61" i="2" s="1"/>
  <c r="K61" i="2"/>
  <c r="R61" i="2" s="1"/>
  <c r="M61" i="2"/>
  <c r="J61" i="2"/>
  <c r="T61" i="2" s="1"/>
  <c r="L89" i="2"/>
  <c r="S89" i="2" s="1"/>
  <c r="K89" i="2"/>
  <c r="R89" i="2" s="1"/>
  <c r="M89" i="2"/>
  <c r="J89" i="2"/>
  <c r="T89" i="2" s="1"/>
  <c r="L57" i="2"/>
  <c r="S57" i="2" s="1"/>
  <c r="K57" i="2"/>
  <c r="R57" i="2" s="1"/>
  <c r="M57" i="2"/>
  <c r="J57" i="2"/>
  <c r="T57" i="2" s="1"/>
  <c r="M135" i="2"/>
  <c r="J135" i="2"/>
  <c r="K135" i="2"/>
  <c r="N135" i="2" s="1"/>
  <c r="L135" i="2"/>
  <c r="L137" i="2"/>
  <c r="K137" i="2"/>
  <c r="N137" i="2" s="1"/>
  <c r="M137" i="2"/>
  <c r="J137" i="2"/>
  <c r="J7" i="2"/>
  <c r="T7" i="2" s="1"/>
  <c r="K7" i="2"/>
  <c r="R7" i="2" s="1"/>
  <c r="M7" i="2"/>
  <c r="L7" i="2"/>
  <c r="S7" i="2" s="1"/>
  <c r="K99" i="2" l="1"/>
  <c r="R99" i="2" s="1"/>
  <c r="M99" i="2"/>
  <c r="J99" i="2"/>
  <c r="T99" i="2" s="1"/>
  <c r="L99" i="2"/>
  <c r="S99" i="2" s="1"/>
  <c r="M103" i="2"/>
  <c r="L103" i="2"/>
  <c r="S103" i="2" s="1"/>
  <c r="J103" i="2"/>
  <c r="T103" i="2" s="1"/>
  <c r="K103" i="2"/>
  <c r="R103" i="2" s="1"/>
  <c r="L101" i="2"/>
  <c r="S101" i="2" s="1"/>
  <c r="J101" i="2"/>
  <c r="T101" i="2" s="1"/>
  <c r="K101" i="2"/>
  <c r="R101" i="2" s="1"/>
  <c r="M101" i="2"/>
  <c r="M97" i="2"/>
  <c r="J97" i="2"/>
  <c r="T97" i="2" s="1"/>
  <c r="L97" i="2"/>
  <c r="S97" i="2" s="1"/>
  <c r="K97" i="2"/>
  <c r="R97" i="2" s="1"/>
  <c r="K93" i="2"/>
  <c r="R93" i="2" s="1"/>
  <c r="L93" i="2"/>
  <c r="S93" i="2" s="1"/>
  <c r="M93" i="2"/>
  <c r="J93" i="2"/>
  <c r="T93" i="2" s="1"/>
  <c r="L95" i="2"/>
  <c r="S95" i="2" s="1"/>
  <c r="M95" i="2"/>
  <c r="K95" i="2"/>
  <c r="R95" i="2" s="1"/>
  <c r="J95" i="2"/>
  <c r="T95" i="2" s="1"/>
  <c r="M85" i="2"/>
  <c r="J85" i="2"/>
  <c r="T85" i="2" s="1"/>
  <c r="K85" i="2"/>
  <c r="R85" i="2" s="1"/>
  <c r="L85" i="2"/>
  <c r="S85" i="2" s="1"/>
  <c r="L83" i="2"/>
  <c r="S83" i="2" s="1"/>
  <c r="M83" i="2"/>
  <c r="K83" i="2"/>
  <c r="R83" i="2" s="1"/>
  <c r="J83" i="2"/>
  <c r="T83" i="2" s="1"/>
  <c r="K81" i="2"/>
  <c r="R81" i="2" s="1"/>
  <c r="J81" i="2"/>
  <c r="T81" i="2" s="1"/>
  <c r="L81" i="2"/>
  <c r="S81" i="2" s="1"/>
  <c r="M81" i="2"/>
</calcChain>
</file>

<file path=xl/sharedStrings.xml><?xml version="1.0" encoding="utf-8"?>
<sst xmlns="http://schemas.openxmlformats.org/spreadsheetml/2006/main" count="295" uniqueCount="187">
  <si>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</si>
  <si>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</si>
  <si>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</si>
  <si>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</si>
  <si>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</si>
  <si>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</si>
  <si>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</si>
  <si>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</si>
  <si>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</si>
  <si>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</si>
  <si>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</si>
  <si>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</si>
  <si>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</si>
  <si>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</si>
  <si>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</si>
  <si>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</si>
  <si>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</si>
  <si>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</si>
  <si>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</si>
  <si>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</si>
  <si>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</si>
  <si>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</si>
  <si>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</si>
  <si>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</si>
  <si>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</si>
  <si>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</si>
  <si>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</si>
  <si>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</si>
  <si>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</si>
  <si>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</si>
  <si>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</si>
  <si>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</si>
  <si>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Methods</t>
  </si>
  <si>
    <t>Performance</t>
  </si>
  <si>
    <t>TS (β =  0.2)</t>
  </si>
  <si>
    <t>TS (β =  0.5)</t>
  </si>
  <si>
    <t>TS (β =  0.8)</t>
  </si>
  <si>
    <t xml:space="preserve">CTS (α = 0.8) </t>
  </si>
  <si>
    <t xml:space="preserve">CTS (α = 0.5) </t>
  </si>
  <si>
    <t xml:space="preserve">CTS (α = 0.2) 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</si>
  <si>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</si>
  <si>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</si>
  <si>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</si>
  <si>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</si>
  <si>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</si>
  <si>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</si>
  <si>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</si>
  <si>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</si>
  <si>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Random Predictor</t>
  </si>
  <si>
    <t>VALOR 1</t>
  </si>
  <si>
    <t>VALOR 2</t>
  </si>
  <si>
    <t>VALOR 3</t>
  </si>
  <si>
    <t>VALOR 4</t>
  </si>
  <si>
    <t>ini</t>
  </si>
  <si>
    <t>ALTO</t>
  </si>
  <si>
    <t>BAIXO</t>
  </si>
  <si>
    <t>VALOR</t>
  </si>
  <si>
    <t>CN</t>
  </si>
  <si>
    <t>JC</t>
  </si>
  <si>
    <t>AA</t>
  </si>
  <si>
    <t>PA</t>
  </si>
  <si>
    <t>PREDITOR</t>
  </si>
  <si>
    <t>CTwCN (β = 0.8)</t>
  </si>
  <si>
    <t>CTwCN (β = 0.5)</t>
  </si>
  <si>
    <t>CTwCN (β = 0.2)</t>
  </si>
  <si>
    <t>CTwAA (β = 0.8)</t>
  </si>
  <si>
    <t>CTwAA (β = 0.5)</t>
  </si>
  <si>
    <t>CTwAA (β = 0.2)</t>
  </si>
  <si>
    <t>Min</t>
  </si>
  <si>
    <t>Max</t>
  </si>
  <si>
    <t>2 períodos</t>
  </si>
  <si>
    <t>A</t>
  </si>
  <si>
    <t>B</t>
  </si>
  <si>
    <t>CASA</t>
  </si>
  <si>
    <t>CACHORRO</t>
  </si>
  <si>
    <t>JC (A e B)</t>
  </si>
  <si>
    <t>MAX(A e B)</t>
  </si>
  <si>
    <t>QTDE(A e B)</t>
  </si>
  <si>
    <t>DF</t>
  </si>
  <si>
    <t>WeigthedbyTimeandContext</t>
  </si>
  <si>
    <t>Maximo</t>
  </si>
  <si>
    <t>Media</t>
  </si>
  <si>
    <t>DADOS DE 1994-1998</t>
  </si>
  <si>
    <t>min</t>
  </si>
  <si>
    <t>Soma</t>
  </si>
  <si>
    <t>Consolidado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</si>
  <si>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</si>
  <si>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</si>
  <si>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</si>
  <si>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</si>
  <si>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</si>
  <si>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</si>
  <si>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</si>
  <si>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</si>
  <si>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</si>
  <si>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</si>
  <si>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</si>
  <si>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</si>
  <si>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</si>
  <si>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</si>
  <si>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</si>
  <si>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</si>
  <si>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</si>
  <si>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</si>
  <si>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</si>
  <si>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</si>
  <si>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</si>
  <si>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</si>
  <si>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</si>
  <si>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</si>
  <si>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</si>
  <si>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</si>
  <si>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</si>
  <si>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</si>
  <si>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</si>
  <si>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</si>
  <si>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</si>
  <si>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</si>
  <si>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</si>
  <si>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0.1 (Total Success)</t>
  </si>
  <si>
    <t>TwCN (β = 0.1)</t>
  </si>
  <si>
    <t>TwCN (β = 0.3)</t>
  </si>
  <si>
    <t>cnW Time Score DF 0.3 (Total Success)</t>
  </si>
  <si>
    <t>cnW Time Score DF 0.4 (Total Success)</t>
  </si>
  <si>
    <t>TwCN (β = 0.4)</t>
  </si>
  <si>
    <t>cnW Time Score DF 0.6 (Total Success)</t>
  </si>
  <si>
    <t>TwCN (β = 0.6)</t>
  </si>
  <si>
    <t>cnW Time Score DF 0.7 (Total Success)</t>
  </si>
  <si>
    <t>TwCN (β = 0.7)</t>
  </si>
  <si>
    <t>cnW Time Score DF 0.9 (Total Success)</t>
  </si>
  <si>
    <t>TwCN (β = 0.9)</t>
  </si>
  <si>
    <t>aaW Time Score DF 0.1 (Total Success)</t>
  </si>
  <si>
    <t>TwAA (β = 0.1)</t>
  </si>
  <si>
    <t>aaW Time Score DF 0.3 (Total Success)</t>
  </si>
  <si>
    <t>TwAA (β = 0.3)</t>
  </si>
  <si>
    <t>aaW Time Score DF 0.4 (Total Success)</t>
  </si>
  <si>
    <t>TwAA (β = 0.4)</t>
  </si>
  <si>
    <t>aaW Time Score DF 0.6 (Total Success)</t>
  </si>
  <si>
    <t>TwAA (β = 0.6)</t>
  </si>
  <si>
    <t>aaW Time Score DF 0.7 (Total Success)</t>
  </si>
  <si>
    <t>TwAA (β = 0.7)</t>
  </si>
  <si>
    <t>aaW Time Score DF 0.9 (Total Success)</t>
  </si>
  <si>
    <t>TwAA (β = 0.9)</t>
  </si>
  <si>
    <t>TS (β =  0.1)</t>
  </si>
  <si>
    <t>Time Score DF 0.1 (Total Success)</t>
  </si>
  <si>
    <t>Time Score DF 0.2 (Total Sucess)</t>
  </si>
  <si>
    <t>Time Score DF 0.3  (Total Sucess)</t>
  </si>
  <si>
    <t>TS (β =  0.3)</t>
  </si>
  <si>
    <t>Time Score DF 0.4 (Total Success)</t>
  </si>
  <si>
    <t>TS (β =  0.4)</t>
  </si>
  <si>
    <t>Time Score DF 0.6  (Total Sucess)</t>
  </si>
  <si>
    <t>TS (β =  0.6)</t>
  </si>
  <si>
    <t>Time Score DF 0.7 (Total Success)</t>
  </si>
  <si>
    <t>TS (β =  0.7)</t>
  </si>
  <si>
    <t>Time Score DF 0.8 (Total Sucess)</t>
  </si>
  <si>
    <t>Time Score DF 0.9  (Total Sucess)</t>
  </si>
  <si>
    <t>TS (β =  0.9)</t>
  </si>
  <si>
    <t xml:space="preserve">CTS (β = 0.8, α = 0.1) </t>
  </si>
  <si>
    <t xml:space="preserve">CTS (β = 0.8, α = 0.3) </t>
  </si>
  <si>
    <t xml:space="preserve">CTS (β = 0.8, α = 0.4) </t>
  </si>
  <si>
    <t xml:space="preserve">CTS (β = 0.8, α = 0.6) </t>
  </si>
  <si>
    <t xml:space="preserve">CTS (β = 0.8, α = 0.7) </t>
  </si>
  <si>
    <t xml:space="preserve">CTS (β = 0.8, α = 0.9) </t>
  </si>
  <si>
    <t>Domain Time Score 0.1 (Total Success)</t>
  </si>
  <si>
    <t>Domain Time Score 0.8 0.3 (Total Success)</t>
  </si>
  <si>
    <t>Domain Time Score 0.8 0.4 (Total Success)</t>
  </si>
  <si>
    <t>Domain Time Score 0.8 0.6 (Total Success)</t>
  </si>
  <si>
    <t>Domain Time Score 0.8 0.7 (Total Success)</t>
  </si>
  <si>
    <t>Domain Time Score 0.8 0.8 (Total Success)</t>
  </si>
  <si>
    <t>Domain Time Score 0.8 0.9 (Total Success)</t>
  </si>
  <si>
    <t xml:space="preserve">CTS (β = 0.4, α = 0.1) </t>
  </si>
  <si>
    <t xml:space="preserve">CTS (β = 0.4, α = 0.2) </t>
  </si>
  <si>
    <t xml:space="preserve">CTS (β = 0.4, α = 0.3) </t>
  </si>
  <si>
    <t xml:space="preserve">CTS (β = 0.4, α = 0.4) </t>
  </si>
  <si>
    <t xml:space="preserve">CTS (β = 0.4, α = 0.5) </t>
  </si>
  <si>
    <t xml:space="preserve">CTS (β = 0.4, α = 0.6) </t>
  </si>
  <si>
    <t xml:space="preserve">CTS (β = 0.4, α = 0.7) </t>
  </si>
  <si>
    <t xml:space="preserve">CTS (β = 0.4, α = 0.8) </t>
  </si>
  <si>
    <t xml:space="preserve">CTS (β = 0.4, α = 0.9) </t>
  </si>
  <si>
    <t>Domain Time Score 0.4 0.2 (Total Success)</t>
  </si>
  <si>
    <t>Domain Time Score 0.4 0.3 (Total Success)</t>
  </si>
  <si>
    <t>Domain Time Score 0.4 0.4 (Total Success)</t>
  </si>
  <si>
    <t>Domain Time Score 0.4 0.5 (Total Success)</t>
  </si>
  <si>
    <t>Domain Time Score 0.4 0.6 (Total Success)</t>
  </si>
  <si>
    <t>Domain Time Score 0.4 0.7 (Total Success)</t>
  </si>
  <si>
    <t>Domain Time Score 0.4 0.8 (Total Success)</t>
  </si>
  <si>
    <t>Domain Time Score 0.4 0.9 (Total Success)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</si>
</sst>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CC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5" fillId="0" borderId="0" applyBorder="0" applyProtection="0"/>
  </cellStyleXfs>
  <cellXfs count="6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0" applyNumberFormat="1" applyBorder="1"/>
    <xf numFmtId="0" fontId="0" fillId="0" borderId="3" xfId="0" applyFont="1" applyBorder="1"/>
    <xf numFmtId="2" fontId="0" fillId="0" borderId="0" xfId="0" applyNumberFormat="1"/>
    <xf numFmtId="0" fontId="2" fillId="2" borderId="9" xfId="0" applyFont="1" applyFill="1" applyBorder="1"/>
    <xf numFmtId="2" fontId="0" fillId="0" borderId="0" xfId="0" applyNumberFormat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3" xfId="0" applyFill="1" applyBorder="1"/>
    <xf numFmtId="2" fontId="0" fillId="4" borderId="3" xfId="0" applyNumberForma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6" fillId="0" borderId="0" xfId="0" applyFont="1"/>
    <xf numFmtId="0" fontId="0" fillId="6" borderId="3" xfId="0" applyFill="1" applyBorder="1"/>
    <xf numFmtId="2" fontId="0" fillId="6" borderId="3" xfId="0" applyNumberFormat="1" applyFill="1" applyBorder="1"/>
    <xf numFmtId="2" fontId="0" fillId="7" borderId="3" xfId="0" applyNumberFormat="1" applyFill="1" applyBorder="1"/>
    <xf numFmtId="2" fontId="0" fillId="7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2" fontId="0" fillId="7" borderId="3" xfId="1" applyNumberFormat="1" applyFont="1" applyFill="1" applyBorder="1" applyAlignment="1" applyProtection="1"/>
    <xf numFmtId="2" fontId="0" fillId="8" borderId="3" xfId="1" applyNumberFormat="1" applyFont="1" applyFill="1" applyBorder="1" applyAlignment="1" applyProtection="1"/>
    <xf numFmtId="2" fontId="0" fillId="8" borderId="3" xfId="0" applyNumberFormat="1" applyFill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3" xfId="0" applyFont="1" applyFill="1" applyBorder="1"/>
    <xf numFmtId="2" fontId="0" fillId="9" borderId="3" xfId="0" applyNumberFormat="1" applyFill="1" applyBorder="1"/>
    <xf numFmtId="2" fontId="7" fillId="6" borderId="3" xfId="0" applyNumberFormat="1" applyFont="1" applyFill="1" applyBorder="1"/>
    <xf numFmtId="2" fontId="0" fillId="10" borderId="3" xfId="0" applyNumberFormat="1" applyFill="1" applyBorder="1"/>
    <xf numFmtId="0" fontId="0" fillId="11" borderId="3" xfId="0" applyFont="1" applyFill="1" applyBorder="1"/>
    <xf numFmtId="2" fontId="0" fillId="11" borderId="3" xfId="0" applyNumberFormat="1" applyFill="1" applyBorder="1"/>
    <xf numFmtId="0" fontId="0" fillId="11" borderId="3" xfId="0" applyFill="1" applyBorder="1"/>
    <xf numFmtId="0" fontId="0" fillId="12" borderId="3" xfId="0" applyFont="1" applyFill="1" applyBorder="1"/>
    <xf numFmtId="2" fontId="0" fillId="12" borderId="3" xfId="0" applyNumberFormat="1" applyFill="1" applyBorder="1"/>
    <xf numFmtId="2" fontId="0" fillId="13" borderId="3" xfId="0" applyNumberFormat="1" applyFill="1" applyBorder="1"/>
    <xf numFmtId="0" fontId="0" fillId="12" borderId="3" xfId="0" applyFill="1" applyBorder="1"/>
    <xf numFmtId="2" fontId="0" fillId="12" borderId="3" xfId="0" applyNumberFormat="1" applyFont="1" applyFill="1" applyBorder="1"/>
    <xf numFmtId="2" fontId="7" fillId="12" borderId="3" xfId="0" applyNumberFormat="1" applyFont="1" applyFill="1" applyBorder="1"/>
    <xf numFmtId="0" fontId="0" fillId="14" borderId="3" xfId="0" applyFill="1" applyBorder="1"/>
    <xf numFmtId="2" fontId="0" fillId="14" borderId="3" xfId="0" applyNumberFormat="1" applyFill="1" applyBorder="1"/>
    <xf numFmtId="0" fontId="0" fillId="14" borderId="3" xfId="0" applyFont="1" applyFill="1" applyBorder="1"/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2000 - 2005'!$C$7:$C$147</c:f>
              <c:strCache>
                <c:ptCount val="7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</c:strCache>
            </c:strRef>
          </c:cat>
          <c:val>
            <c:numRef>
              <c:f>'Results 2000 - 2005'!$K$7:$K$147</c:f>
              <c:numCache>
                <c:formatCode>0.00</c:formatCode>
                <c:ptCount val="71"/>
                <c:pt idx="0">
                  <c:v>32.150810051826525</c:v>
                </c:pt>
                <c:pt idx="1">
                  <c:v>42.867746735768698</c:v>
                </c:pt>
                <c:pt idx="2">
                  <c:v>37.232448644868803</c:v>
                </c:pt>
                <c:pt idx="3">
                  <c:v>0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47.46071960031535</c:v>
                </c:pt>
                <c:pt idx="14">
                  <c:v>47.46071960031535</c:v>
                </c:pt>
                <c:pt idx="15">
                  <c:v>48.991710555164232</c:v>
                </c:pt>
                <c:pt idx="16">
                  <c:v>48.991710555164232</c:v>
                </c:pt>
                <c:pt idx="17">
                  <c:v>50.522701510013114</c:v>
                </c:pt>
                <c:pt idx="18">
                  <c:v>52.243764825376218</c:v>
                </c:pt>
                <c:pt idx="19">
                  <c:v>52.175185454379402</c:v>
                </c:pt>
                <c:pt idx="20">
                  <c:v>52.079174334983854</c:v>
                </c:pt>
                <c:pt idx="21">
                  <c:v>52.038026712385758</c:v>
                </c:pt>
                <c:pt idx="22">
                  <c:v>44.398737690617573</c:v>
                </c:pt>
                <c:pt idx="23">
                  <c:v>50.522701510013114</c:v>
                </c:pt>
                <c:pt idx="24">
                  <c:v>50.522701510013114</c:v>
                </c:pt>
                <c:pt idx="25">
                  <c:v>52.545514057762219</c:v>
                </c:pt>
                <c:pt idx="26">
                  <c:v>52.531798183562863</c:v>
                </c:pt>
                <c:pt idx="27">
                  <c:v>52.476934686765404</c:v>
                </c:pt>
                <c:pt idx="28">
                  <c:v>52.053692464861996</c:v>
                </c:pt>
                <c:pt idx="29">
                  <c:v>52.545514057762219</c:v>
                </c:pt>
                <c:pt idx="30">
                  <c:v>52.490650560964774</c:v>
                </c:pt>
                <c:pt idx="31">
                  <c:v>45.929728645466469</c:v>
                </c:pt>
                <c:pt idx="32">
                  <c:v>45.929728645466469</c:v>
                </c:pt>
                <c:pt idx="33">
                  <c:v>45.929728645466469</c:v>
                </c:pt>
                <c:pt idx="34">
                  <c:v>47.46071960031535</c:v>
                </c:pt>
                <c:pt idx="35">
                  <c:v>45.929728645466469</c:v>
                </c:pt>
                <c:pt idx="36">
                  <c:v>48.991710555164232</c:v>
                </c:pt>
                <c:pt idx="37">
                  <c:v>47.46071960031535</c:v>
                </c:pt>
                <c:pt idx="38">
                  <c:v>45.929728645466469</c:v>
                </c:pt>
                <c:pt idx="39">
                  <c:v>44.398737690617573</c:v>
                </c:pt>
                <c:pt idx="40">
                  <c:v>50.522701510013114</c:v>
                </c:pt>
                <c:pt idx="41">
                  <c:v>48.991710555164232</c:v>
                </c:pt>
                <c:pt idx="42">
                  <c:v>52.053692464861996</c:v>
                </c:pt>
                <c:pt idx="43">
                  <c:v>52.053692464861996</c:v>
                </c:pt>
                <c:pt idx="44">
                  <c:v>50.522701510013114</c:v>
                </c:pt>
                <c:pt idx="45">
                  <c:v>52.053692464861996</c:v>
                </c:pt>
                <c:pt idx="46">
                  <c:v>47.46071960031535</c:v>
                </c:pt>
                <c:pt idx="47">
                  <c:v>48.991710555164232</c:v>
                </c:pt>
                <c:pt idx="48">
                  <c:v>47.46071960031535</c:v>
                </c:pt>
                <c:pt idx="49">
                  <c:v>346.97970474834108</c:v>
                </c:pt>
                <c:pt idx="50">
                  <c:v>364.4444888149954</c:v>
                </c:pt>
                <c:pt idx="51">
                  <c:v>33.681801006675407</c:v>
                </c:pt>
                <c:pt idx="52">
                  <c:v>39.805764826070934</c:v>
                </c:pt>
                <c:pt idx="53">
                  <c:v>47.46071960031535</c:v>
                </c:pt>
                <c:pt idx="54">
                  <c:v>50.522701510013114</c:v>
                </c:pt>
                <c:pt idx="55">
                  <c:v>50.522701510013114</c:v>
                </c:pt>
                <c:pt idx="56">
                  <c:v>50.522701510013114</c:v>
                </c:pt>
                <c:pt idx="57">
                  <c:v>52.053692464861996</c:v>
                </c:pt>
                <c:pt idx="58">
                  <c:v>50.522701510013114</c:v>
                </c:pt>
                <c:pt idx="59">
                  <c:v>47.46071960031535</c:v>
                </c:pt>
                <c:pt idx="60">
                  <c:v>42.867746735768698</c:v>
                </c:pt>
                <c:pt idx="61">
                  <c:v>44.398737690617573</c:v>
                </c:pt>
                <c:pt idx="62">
                  <c:v>45.929728645466469</c:v>
                </c:pt>
                <c:pt idx="63">
                  <c:v>47.46071960031535</c:v>
                </c:pt>
                <c:pt idx="64">
                  <c:v>50.076656701876765</c:v>
                </c:pt>
                <c:pt idx="65">
                  <c:v>45.929728645466469</c:v>
                </c:pt>
                <c:pt idx="66">
                  <c:v>48.67763753354167</c:v>
                </c:pt>
                <c:pt idx="67">
                  <c:v>48.991710555164232</c:v>
                </c:pt>
                <c:pt idx="68">
                  <c:v>50.611575795651945</c:v>
                </c:pt>
                <c:pt idx="69">
                  <c:v>50.522701510013114</c:v>
                </c:pt>
                <c:pt idx="70">
                  <c:v>52.038026712385758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2000 - 2005'!$C$7:$C$147</c:f>
              <c:strCache>
                <c:ptCount val="7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</c:strCache>
            </c:strRef>
          </c:cat>
          <c:val>
            <c:numRef>
              <c:f>'Results 2000 - 2005'!$L$7:$L$147</c:f>
              <c:numCache>
                <c:formatCode>0.00</c:formatCode>
                <c:ptCount val="71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  <c:pt idx="43">
                  <c:v>118.59258466796825</c:v>
                </c:pt>
                <c:pt idx="44">
                  <c:v>118.76698552777408</c:v>
                </c:pt>
                <c:pt idx="45">
                  <c:v>117.02297692971572</c:v>
                </c:pt>
                <c:pt idx="46">
                  <c:v>116.3253734904924</c:v>
                </c:pt>
                <c:pt idx="47">
                  <c:v>114.4069640326282</c:v>
                </c:pt>
                <c:pt idx="48">
                  <c:v>109.87254167767647</c:v>
                </c:pt>
                <c:pt idx="49">
                  <c:v>45.929728645466469</c:v>
                </c:pt>
                <c:pt idx="50">
                  <c:v>50.522701510013114</c:v>
                </c:pt>
                <c:pt idx="51">
                  <c:v>99.58289094913215</c:v>
                </c:pt>
                <c:pt idx="52">
                  <c:v>107.08212792078309</c:v>
                </c:pt>
                <c:pt idx="53">
                  <c:v>105.68692104233642</c:v>
                </c:pt>
                <c:pt idx="54">
                  <c:v>110.74454597670565</c:v>
                </c:pt>
                <c:pt idx="55">
                  <c:v>112.66295543456984</c:v>
                </c:pt>
                <c:pt idx="56">
                  <c:v>113.36055887379318</c:v>
                </c:pt>
                <c:pt idx="57">
                  <c:v>118.41818380816241</c:v>
                </c:pt>
                <c:pt idx="58">
                  <c:v>120.51099412583245</c:v>
                </c:pt>
                <c:pt idx="59">
                  <c:v>106.55892534136558</c:v>
                </c:pt>
                <c:pt idx="60">
                  <c:v>108.47733479922978</c:v>
                </c:pt>
                <c:pt idx="61">
                  <c:v>107.25652878058892</c:v>
                </c:pt>
                <c:pt idx="62">
                  <c:v>110.04694253748231</c:v>
                </c:pt>
                <c:pt idx="63">
                  <c:v>110.91894683651149</c:v>
                </c:pt>
                <c:pt idx="64">
                  <c:v>111.61655027573481</c:v>
                </c:pt>
                <c:pt idx="65">
                  <c:v>108.30293393942394</c:v>
                </c:pt>
                <c:pt idx="66">
                  <c:v>109.52373995806479</c:v>
                </c:pt>
                <c:pt idx="67">
                  <c:v>110.04694253748231</c:v>
                </c:pt>
                <c:pt idx="68">
                  <c:v>112.13975285515232</c:v>
                </c:pt>
                <c:pt idx="69">
                  <c:v>115.80217091107488</c:v>
                </c:pt>
                <c:pt idx="70">
                  <c:v>114.93016661204571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2000 - 2005'!$C$7:$C$147</c:f>
              <c:strCache>
                <c:ptCount val="71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</c:strCache>
            </c:strRef>
          </c:cat>
          <c:val>
            <c:numRef>
              <c:f>'Results 2000 - 2005'!$M$7:$M$147</c:f>
              <c:numCache>
                <c:formatCode>0.00</c:formatCode>
                <c:ptCount val="71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74.40740354005915</c:v>
                </c:pt>
                <c:pt idx="5">
                  <c:v>74.616811207217083</c:v>
                </c:pt>
                <c:pt idx="6">
                  <c:v>75.095834853651667</c:v>
                </c:pt>
                <c:pt idx="7">
                  <c:v>75.124699924582643</c:v>
                </c:pt>
                <c:pt idx="8">
                  <c:v>76.407139155048924</c:v>
                </c:pt>
                <c:pt idx="9">
                  <c:v>75.875998351823057</c:v>
                </c:pt>
                <c:pt idx="10">
                  <c:v>75.9180659920208</c:v>
                </c:pt>
                <c:pt idx="11">
                  <c:v>76.308833434568356</c:v>
                </c:pt>
                <c:pt idx="12">
                  <c:v>76.300225846226198</c:v>
                </c:pt>
                <c:pt idx="13">
                  <c:v>69.848138548693129</c:v>
                </c:pt>
                <c:pt idx="14">
                  <c:v>71.990349035069073</c:v>
                </c:pt>
                <c:pt idx="15">
                  <c:v>73.652281341400325</c:v>
                </c:pt>
                <c:pt idx="16">
                  <c:v>74.282263201972853</c:v>
                </c:pt>
                <c:pt idx="17">
                  <c:v>74.599898919235898</c:v>
                </c:pt>
                <c:pt idx="18">
                  <c:v>74.46220745396441</c:v>
                </c:pt>
                <c:pt idx="19">
                  <c:v>75.272592218755705</c:v>
                </c:pt>
                <c:pt idx="20">
                  <c:v>75.746342914012729</c:v>
                </c:pt>
                <c:pt idx="21">
                  <c:v>75.858925995229072</c:v>
                </c:pt>
                <c:pt idx="22">
                  <c:v>68.356616530811436</c:v>
                </c:pt>
                <c:pt idx="23">
                  <c:v>71.943999226408778</c:v>
                </c:pt>
                <c:pt idx="24">
                  <c:v>73.335430692894079</c:v>
                </c:pt>
                <c:pt idx="25">
                  <c:v>74.702884546442462</c:v>
                </c:pt>
                <c:pt idx="26">
                  <c:v>74.778873389897186</c:v>
                </c:pt>
                <c:pt idx="27">
                  <c:v>75.18675210305905</c:v>
                </c:pt>
                <c:pt idx="28">
                  <c:v>74.930634257955077</c:v>
                </c:pt>
                <c:pt idx="29">
                  <c:v>75.560496214461722</c:v>
                </c:pt>
                <c:pt idx="30">
                  <c:v>76.747254577348286</c:v>
                </c:pt>
                <c:pt idx="31">
                  <c:v>69.454205069144493</c:v>
                </c:pt>
                <c:pt idx="32">
                  <c:v>69.899229354929972</c:v>
                </c:pt>
                <c:pt idx="33">
                  <c:v>68.738218244661354</c:v>
                </c:pt>
                <c:pt idx="34">
                  <c:v>68.655283980316781</c:v>
                </c:pt>
                <c:pt idx="35">
                  <c:v>67.675818571453647</c:v>
                </c:pt>
                <c:pt idx="36">
                  <c:v>67.666449670096654</c:v>
                </c:pt>
                <c:pt idx="37">
                  <c:v>65.64113040017628</c:v>
                </c:pt>
                <c:pt idx="38">
                  <c:v>64.352292887967053</c:v>
                </c:pt>
                <c:pt idx="39">
                  <c:v>61.379234325190296</c:v>
                </c:pt>
                <c:pt idx="40">
                  <c:v>73.634624883363017</c:v>
                </c:pt>
                <c:pt idx="41">
                  <c:v>73.160254332119791</c:v>
                </c:pt>
                <c:pt idx="42">
                  <c:v>73.5980871406571</c:v>
                </c:pt>
                <c:pt idx="43">
                  <c:v>74.237973385262123</c:v>
                </c:pt>
                <c:pt idx="44">
                  <c:v>73.945968842669146</c:v>
                </c:pt>
                <c:pt idx="45">
                  <c:v>74.14671941293733</c:v>
                </c:pt>
                <c:pt idx="46">
                  <c:v>72.038549741617004</c:v>
                </c:pt>
                <c:pt idx="47">
                  <c:v>70.687837111917275</c:v>
                </c:pt>
                <c:pt idx="48">
                  <c:v>66.602958112523439</c:v>
                </c:pt>
                <c:pt idx="49">
                  <c:v>106.21012362175391</c:v>
                </c:pt>
                <c:pt idx="50">
                  <c:v>116.3253734904924</c:v>
                </c:pt>
                <c:pt idx="51">
                  <c:v>61.630140107373961</c:v>
                </c:pt>
                <c:pt idx="52">
                  <c:v>66.507572445941406</c:v>
                </c:pt>
                <c:pt idx="53">
                  <c:v>69.128001407903525</c:v>
                </c:pt>
                <c:pt idx="54">
                  <c:v>71.923353153949719</c:v>
                </c:pt>
                <c:pt idx="55">
                  <c:v>72.255355790629011</c:v>
                </c:pt>
                <c:pt idx="56">
                  <c:v>73.295428886191175</c:v>
                </c:pt>
                <c:pt idx="57">
                  <c:v>74.42688791148008</c:v>
                </c:pt>
                <c:pt idx="58">
                  <c:v>74.375383879349968</c:v>
                </c:pt>
                <c:pt idx="59">
                  <c:v>69.872287844853815</c:v>
                </c:pt>
                <c:pt idx="60">
                  <c:v>70.064692735324684</c:v>
                </c:pt>
                <c:pt idx="61">
                  <c:v>69.776034628049302</c:v>
                </c:pt>
                <c:pt idx="62">
                  <c:v>71.364966127348552</c:v>
                </c:pt>
                <c:pt idx="63">
                  <c:v>72.309659935507597</c:v>
                </c:pt>
                <c:pt idx="64">
                  <c:v>72.608482743416801</c:v>
                </c:pt>
                <c:pt idx="65">
                  <c:v>70.165168259721838</c:v>
                </c:pt>
                <c:pt idx="66">
                  <c:v>70.205226269213199</c:v>
                </c:pt>
                <c:pt idx="67">
                  <c:v>71.548693316409611</c:v>
                </c:pt>
                <c:pt idx="68">
                  <c:v>73.271159999810564</c:v>
                </c:pt>
                <c:pt idx="69">
                  <c:v>74.43469125492517</c:v>
                </c:pt>
                <c:pt idx="70">
                  <c:v>73.670028461868952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3754880"/>
        <c:axId val="527192000"/>
      </c:stockChart>
      <c:catAx>
        <c:axId val="5337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27192000"/>
        <c:crosses val="autoZero"/>
        <c:auto val="1"/>
        <c:lblAlgn val="ctr"/>
        <c:lblOffset val="100"/>
        <c:noMultiLvlLbl val="0"/>
      </c:catAx>
      <c:valAx>
        <c:axId val="52719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3754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Consolidado - CT</a:t>
            </a:r>
            <a:r>
              <a:rPr lang="pt-BR" baseline="0"/>
              <a:t> 0.2 -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Consolidação!$C$4:$C$27</c:f>
              <c:numCache>
                <c:formatCode>0.00</c:formatCode>
                <c:ptCount val="24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Consolidação!$D$4:$D$27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Consolidação!$E$4:$E$27</c:f>
              <c:numCache>
                <c:formatCode>0.00</c:formatCode>
                <c:ptCount val="24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  <c:pt idx="18">
                  <c:v>63.21366631821347</c:v>
                </c:pt>
                <c:pt idx="19">
                  <c:v>64.676900559795769</c:v>
                </c:pt>
                <c:pt idx="20">
                  <c:v>64.007288608525243</c:v>
                </c:pt>
                <c:pt idx="21">
                  <c:v>66.569381772580357</c:v>
                </c:pt>
                <c:pt idx="22">
                  <c:v>67.001779271276206</c:v>
                </c:pt>
                <c:pt idx="23">
                  <c:v>66.787775012655061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8326016"/>
        <c:axId val="537361728"/>
      </c:stockChart>
      <c:catAx>
        <c:axId val="5383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7361728"/>
        <c:crosses val="autoZero"/>
        <c:auto val="1"/>
        <c:lblAlgn val="ctr"/>
        <c:lblOffset val="100"/>
        <c:noMultiLvlLbl val="0"/>
      </c:catAx>
      <c:valAx>
        <c:axId val="537361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8326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2005 - vencedor</a:t>
            </a:r>
            <a:r>
              <a:rPr lang="pt-BR" baseline="0"/>
              <a:t> TS - 0.8, SEGUIDO DE CTS 0.2</a:t>
            </a:r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Consolidação!$I$4:$I$27</c:f>
              <c:numCache>
                <c:formatCode>0.00</c:formatCode>
                <c:ptCount val="24"/>
                <c:pt idx="0">
                  <c:v>32.15</c:v>
                </c:pt>
                <c:pt idx="1">
                  <c:v>42.87</c:v>
                </c:pt>
                <c:pt idx="2">
                  <c:v>37.229999999999997</c:v>
                </c:pt>
                <c:pt idx="3">
                  <c:v>0</c:v>
                </c:pt>
                <c:pt idx="4">
                  <c:v>55.12</c:v>
                </c:pt>
                <c:pt idx="5">
                  <c:v>52</c:v>
                </c:pt>
                <c:pt idx="6">
                  <c:v>51.83</c:v>
                </c:pt>
                <c:pt idx="7">
                  <c:v>48.99</c:v>
                </c:pt>
                <c:pt idx="8">
                  <c:v>48.99</c:v>
                </c:pt>
                <c:pt idx="9">
                  <c:v>52.04</c:v>
                </c:pt>
                <c:pt idx="10">
                  <c:v>47.46</c:v>
                </c:pt>
                <c:pt idx="11">
                  <c:v>44.4</c:v>
                </c:pt>
                <c:pt idx="12">
                  <c:v>45.93</c:v>
                </c:pt>
                <c:pt idx="13">
                  <c:v>52.01</c:v>
                </c:pt>
                <c:pt idx="14">
                  <c:v>52.05</c:v>
                </c:pt>
                <c:pt idx="15">
                  <c:v>53.14</c:v>
                </c:pt>
                <c:pt idx="16">
                  <c:v>33.68</c:v>
                </c:pt>
                <c:pt idx="17">
                  <c:v>39.81</c:v>
                </c:pt>
                <c:pt idx="18">
                  <c:v>48.69</c:v>
                </c:pt>
                <c:pt idx="19">
                  <c:v>49.93</c:v>
                </c:pt>
                <c:pt idx="20">
                  <c:v>48.99</c:v>
                </c:pt>
                <c:pt idx="21">
                  <c:v>51.68</c:v>
                </c:pt>
                <c:pt idx="22">
                  <c:v>52.05</c:v>
                </c:pt>
                <c:pt idx="23">
                  <c:v>50.52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Consolidação!$J$4:$J$27</c:f>
              <c:numCache>
                <c:formatCode>0.00</c:formatCode>
                <c:ptCount val="24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  <c:pt idx="18">
                  <c:v>110.22</c:v>
                </c:pt>
                <c:pt idx="19">
                  <c:v>111.79</c:v>
                </c:pt>
                <c:pt idx="20">
                  <c:v>111.44</c:v>
                </c:pt>
                <c:pt idx="21">
                  <c:v>116.15</c:v>
                </c:pt>
                <c:pt idx="22">
                  <c:v>119.64</c:v>
                </c:pt>
                <c:pt idx="23">
                  <c:v>118.94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Consolidação!$K$4:$K$27</c:f>
              <c:numCache>
                <c:formatCode>0.00</c:formatCode>
                <c:ptCount val="24"/>
                <c:pt idx="0">
                  <c:v>64.021785706914997</c:v>
                </c:pt>
                <c:pt idx="1">
                  <c:v>68.452801996168631</c:v>
                </c:pt>
                <c:pt idx="2">
                  <c:v>54.133986275616806</c:v>
                </c:pt>
                <c:pt idx="3">
                  <c:v>22.977961815583711</c:v>
                </c:pt>
                <c:pt idx="4">
                  <c:v>76.832036013985856</c:v>
                </c:pt>
                <c:pt idx="5">
                  <c:v>76.091255533515721</c:v>
                </c:pt>
                <c:pt idx="6">
                  <c:v>74.409492249332772</c:v>
                </c:pt>
                <c:pt idx="7">
                  <c:v>71.581264521478971</c:v>
                </c:pt>
                <c:pt idx="8">
                  <c:v>74.607911624903977</c:v>
                </c:pt>
                <c:pt idx="9">
                  <c:v>76.751271156693207</c:v>
                </c:pt>
                <c:pt idx="10">
                  <c:v>70.290097926395603</c:v>
                </c:pt>
                <c:pt idx="11">
                  <c:v>70.250966455667751</c:v>
                </c:pt>
                <c:pt idx="12">
                  <c:v>71.069536353321297</c:v>
                </c:pt>
                <c:pt idx="13">
                  <c:v>74.733400306207528</c:v>
                </c:pt>
                <c:pt idx="14">
                  <c:v>73.880118002727684</c:v>
                </c:pt>
                <c:pt idx="15">
                  <c:v>74.982961324419634</c:v>
                </c:pt>
                <c:pt idx="16">
                  <c:v>61.630140107373961</c:v>
                </c:pt>
                <c:pt idx="17">
                  <c:v>66.507572445941406</c:v>
                </c:pt>
                <c:pt idx="18">
                  <c:v>71.171228153483696</c:v>
                </c:pt>
                <c:pt idx="19">
                  <c:v>72.300588030597723</c:v>
                </c:pt>
                <c:pt idx="20">
                  <c:v>72.52601474736386</c:v>
                </c:pt>
                <c:pt idx="21">
                  <c:v>75.792562808614363</c:v>
                </c:pt>
                <c:pt idx="22">
                  <c:v>75.839746099678493</c:v>
                </c:pt>
                <c:pt idx="23">
                  <c:v>74.401278399146435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8326528"/>
        <c:axId val="538068672"/>
      </c:stockChart>
      <c:catAx>
        <c:axId val="5383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38068672"/>
        <c:crosses val="autoZero"/>
        <c:auto val="1"/>
        <c:lblAlgn val="ctr"/>
        <c:lblOffset val="100"/>
        <c:noMultiLvlLbl val="0"/>
      </c:catAx>
      <c:valAx>
        <c:axId val="538068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832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2000 - 2005'!$R$7:$R$91</c:f>
              <c:numCache>
                <c:formatCode>0.00</c:formatCode>
                <c:ptCount val="43"/>
                <c:pt idx="0">
                  <c:v>32.150810051826525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0</c:v>
                </c:pt>
                <c:pt idx="4">
                  <c:v>37.520535204470413</c:v>
                </c:pt>
                <c:pt idx="5">
                  <c:v>38.540114965461456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37.112703300074003</c:v>
                </c:pt>
                <c:pt idx="10">
                  <c:v>37.520535204470413</c:v>
                </c:pt>
                <c:pt idx="11">
                  <c:v>38.540114965461456</c:v>
                </c:pt>
                <c:pt idx="12">
                  <c:v>37.112703300074003</c:v>
                </c:pt>
                <c:pt idx="13">
                  <c:v>37.724451156668628</c:v>
                </c:pt>
                <c:pt idx="14">
                  <c:v>39.559694726452499</c:v>
                </c:pt>
                <c:pt idx="15">
                  <c:v>39.763610678650707</c:v>
                </c:pt>
                <c:pt idx="16">
                  <c:v>38.336199013263247</c:v>
                </c:pt>
                <c:pt idx="17">
                  <c:v>38.540114965461456</c:v>
                </c:pt>
                <c:pt idx="18">
                  <c:v>38.947946869857873</c:v>
                </c:pt>
                <c:pt idx="19">
                  <c:v>36.50095544347937</c:v>
                </c:pt>
                <c:pt idx="20">
                  <c:v>37.112703300074003</c:v>
                </c:pt>
                <c:pt idx="21">
                  <c:v>37.724451156668628</c:v>
                </c:pt>
                <c:pt idx="22">
                  <c:v>37.724451156668628</c:v>
                </c:pt>
                <c:pt idx="23">
                  <c:v>39.559694726452499</c:v>
                </c:pt>
                <c:pt idx="24">
                  <c:v>39.763610678650707</c:v>
                </c:pt>
                <c:pt idx="25">
                  <c:v>38.336199013263247</c:v>
                </c:pt>
                <c:pt idx="26">
                  <c:v>38.540114965461456</c:v>
                </c:pt>
                <c:pt idx="27">
                  <c:v>38.947946869857873</c:v>
                </c:pt>
                <c:pt idx="28">
                  <c:v>36.50095544347937</c:v>
                </c:pt>
                <c:pt idx="29">
                  <c:v>37.112703300074003</c:v>
                </c:pt>
                <c:pt idx="30">
                  <c:v>37.724451156668628</c:v>
                </c:pt>
                <c:pt idx="31">
                  <c:v>35.685291634686529</c:v>
                </c:pt>
                <c:pt idx="32">
                  <c:v>36.297039491281161</c:v>
                </c:pt>
                <c:pt idx="33">
                  <c:v>35.073543778091903</c:v>
                </c:pt>
                <c:pt idx="34">
                  <c:v>35.685291634686529</c:v>
                </c:pt>
                <c:pt idx="35">
                  <c:v>36.297039491281161</c:v>
                </c:pt>
                <c:pt idx="36">
                  <c:v>35.073543778091903</c:v>
                </c:pt>
                <c:pt idx="37">
                  <c:v>35.685291634686529</c:v>
                </c:pt>
                <c:pt idx="38">
                  <c:v>36.297039491281161</c:v>
                </c:pt>
                <c:pt idx="39">
                  <c:v>35.073543778091903</c:v>
                </c:pt>
                <c:pt idx="40">
                  <c:v>39.967526630848923</c:v>
                </c:pt>
                <c:pt idx="41">
                  <c:v>39.967526630848923</c:v>
                </c:pt>
                <c:pt idx="42">
                  <c:v>39.355778774254297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2000 - 2005'!$S$7:$S$91</c:f>
              <c:numCache>
                <c:formatCode>0.00</c:formatCode>
                <c:ptCount val="43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51.228260665590575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ysClr val="windowText" lastClr="000000">
                  <a:lumMod val="50000"/>
                  <a:lumOff val="50000"/>
                  <a:alpha val="94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2000 - 2005'!$C$7:$C$91</c:f>
              <c:strCache>
                <c:ptCount val="4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</c:strCache>
            </c:strRef>
          </c:cat>
          <c:val>
            <c:numRef>
              <c:f>'Results 2000 - 2005'!$T$7:$T$91</c:f>
              <c:numCache>
                <c:formatCode>0.00</c:formatCode>
                <c:ptCount val="43"/>
                <c:pt idx="0">
                  <c:v>57.799113252337122</c:v>
                </c:pt>
                <c:pt idx="1">
                  <c:v>61.777822317087249</c:v>
                </c:pt>
                <c:pt idx="2">
                  <c:v>53.22846164266376</c:v>
                </c:pt>
                <c:pt idx="3">
                  <c:v>15.83596770142999</c:v>
                </c:pt>
                <c:pt idx="4">
                  <c:v>65.95456215582081</c:v>
                </c:pt>
                <c:pt idx="5">
                  <c:v>66.925267192960348</c:v>
                </c:pt>
                <c:pt idx="6">
                  <c:v>67.068151073260111</c:v>
                </c:pt>
                <c:pt idx="7">
                  <c:v>66.313210348082563</c:v>
                </c:pt>
                <c:pt idx="8">
                  <c:v>67.820431166876261</c:v>
                </c:pt>
                <c:pt idx="9">
                  <c:v>67.458232822345806</c:v>
                </c:pt>
                <c:pt idx="10">
                  <c:v>66.709893381801635</c:v>
                </c:pt>
                <c:pt idx="11">
                  <c:v>67.771278306635992</c:v>
                </c:pt>
                <c:pt idx="12">
                  <c:v>67.670346569547377</c:v>
                </c:pt>
                <c:pt idx="13">
                  <c:v>63.951798941771493</c:v>
                </c:pt>
                <c:pt idx="14">
                  <c:v>66.386650022694724</c:v>
                </c:pt>
                <c:pt idx="15">
                  <c:v>66.631428278482147</c:v>
                </c:pt>
                <c:pt idx="16">
                  <c:v>67.622506395970987</c:v>
                </c:pt>
                <c:pt idx="17">
                  <c:v>67.963901542721374</c:v>
                </c:pt>
                <c:pt idx="18">
                  <c:v>66.282941027588237</c:v>
                </c:pt>
                <c:pt idx="19">
                  <c:v>67.660610343242737</c:v>
                </c:pt>
                <c:pt idx="20">
                  <c:v>67.621600097373317</c:v>
                </c:pt>
                <c:pt idx="21">
                  <c:v>67.136856455411049</c:v>
                </c:pt>
                <c:pt idx="22">
                  <c:v>63.206037932830647</c:v>
                </c:pt>
                <c:pt idx="23">
                  <c:v>66.363475118364576</c:v>
                </c:pt>
                <c:pt idx="24">
                  <c:v>66.473002954229017</c:v>
                </c:pt>
                <c:pt idx="25">
                  <c:v>67.832817068205784</c:v>
                </c:pt>
                <c:pt idx="26">
                  <c:v>68.053388778052025</c:v>
                </c:pt>
                <c:pt idx="27">
                  <c:v>66.645213352135556</c:v>
                </c:pt>
                <c:pt idx="28">
                  <c:v>67.489631362842431</c:v>
                </c:pt>
                <c:pt idx="29">
                  <c:v>67.528676747597814</c:v>
                </c:pt>
                <c:pt idx="30">
                  <c:v>67.581020746470656</c:v>
                </c:pt>
                <c:pt idx="31">
                  <c:v>62.010481173042152</c:v>
                </c:pt>
                <c:pt idx="32">
                  <c:v>62.456001360825915</c:v>
                </c:pt>
                <c:pt idx="33">
                  <c:v>62.276305474542184</c:v>
                </c:pt>
                <c:pt idx="34">
                  <c:v>61.611020628628296</c:v>
                </c:pt>
                <c:pt idx="35">
                  <c:v>61.34429596908776</c:v>
                </c:pt>
                <c:pt idx="36">
                  <c:v>61.740421187259834</c:v>
                </c:pt>
                <c:pt idx="37">
                  <c:v>60.103943838558052</c:v>
                </c:pt>
                <c:pt idx="38">
                  <c:v>59.682533127344456</c:v>
                </c:pt>
                <c:pt idx="39">
                  <c:v>58.596813514806648</c:v>
                </c:pt>
                <c:pt idx="40">
                  <c:v>66.324181376411062</c:v>
                </c:pt>
                <c:pt idx="41">
                  <c:v>66.319208185422752</c:v>
                </c:pt>
                <c:pt idx="42">
                  <c:v>66.148208893865714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3756416"/>
        <c:axId val="531611648"/>
      </c:stockChart>
      <c:catAx>
        <c:axId val="5337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31611648"/>
        <c:crosses val="autoZero"/>
        <c:auto val="1"/>
        <c:lblAlgn val="ctr"/>
        <c:lblOffset val="100"/>
        <c:noMultiLvlLbl val="0"/>
      </c:catAx>
      <c:valAx>
        <c:axId val="531611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3756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2000 - 2005'!$C$7:$C$149</c:f>
              <c:strCache>
                <c:ptCount val="7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  <c:pt idx="71">
                  <c:v>Combinacao Linear (cn, aas, jc, pa, ts08, ts05, ts02)</c:v>
                </c:pt>
              </c:strCache>
            </c:strRef>
          </c:cat>
          <c:val>
            <c:numRef>
              <c:f>'Results 2000 - 2005'!$D$7:$D$149</c:f>
              <c:numCache>
                <c:formatCode>0.00</c:formatCode>
                <c:ptCount val="72"/>
                <c:pt idx="0">
                  <c:v>32.150810051826525</c:v>
                </c:pt>
                <c:pt idx="1">
                  <c:v>42.867746735768698</c:v>
                </c:pt>
                <c:pt idx="2">
                  <c:v>39.805764826070934</c:v>
                </c:pt>
                <c:pt idx="3">
                  <c:v>0</c:v>
                </c:pt>
                <c:pt idx="4">
                  <c:v>52.053692464861996</c:v>
                </c:pt>
                <c:pt idx="5">
                  <c:v>52.053692464861996</c:v>
                </c:pt>
                <c:pt idx="6">
                  <c:v>52.053692464861996</c:v>
                </c:pt>
                <c:pt idx="7">
                  <c:v>52.053692464861996</c:v>
                </c:pt>
                <c:pt idx="8">
                  <c:v>53.584683419710871</c:v>
                </c:pt>
                <c:pt idx="9">
                  <c:v>53.584683419710871</c:v>
                </c:pt>
                <c:pt idx="10">
                  <c:v>55.115674374559752</c:v>
                </c:pt>
                <c:pt idx="11">
                  <c:v>55.115674374559752</c:v>
                </c:pt>
                <c:pt idx="12">
                  <c:v>55.115674374559752</c:v>
                </c:pt>
                <c:pt idx="13">
                  <c:v>47.46071960031535</c:v>
                </c:pt>
                <c:pt idx="14">
                  <c:v>47.46071960031535</c:v>
                </c:pt>
                <c:pt idx="15">
                  <c:v>48.991710555164232</c:v>
                </c:pt>
                <c:pt idx="16">
                  <c:v>48.991710555164232</c:v>
                </c:pt>
                <c:pt idx="17">
                  <c:v>50.522701510013114</c:v>
                </c:pt>
                <c:pt idx="18">
                  <c:v>53.584683419710871</c:v>
                </c:pt>
                <c:pt idx="19">
                  <c:v>53.584683419710871</c:v>
                </c:pt>
                <c:pt idx="20">
                  <c:v>53.584683419710871</c:v>
                </c:pt>
                <c:pt idx="21">
                  <c:v>55.115674374559752</c:v>
                </c:pt>
                <c:pt idx="22">
                  <c:v>44.398737690617573</c:v>
                </c:pt>
                <c:pt idx="23">
                  <c:v>50.522701510013114</c:v>
                </c:pt>
                <c:pt idx="24">
                  <c:v>50.522701510013114</c:v>
                </c:pt>
                <c:pt idx="25">
                  <c:v>53.584683419710871</c:v>
                </c:pt>
                <c:pt idx="26">
                  <c:v>53.584683419710871</c:v>
                </c:pt>
                <c:pt idx="27">
                  <c:v>53.584683419710871</c:v>
                </c:pt>
                <c:pt idx="28">
                  <c:v>52.053692464861996</c:v>
                </c:pt>
                <c:pt idx="29">
                  <c:v>55.115674374559752</c:v>
                </c:pt>
                <c:pt idx="30">
                  <c:v>56.646665329408634</c:v>
                </c:pt>
                <c:pt idx="31">
                  <c:v>45.929728645466469</c:v>
                </c:pt>
                <c:pt idx="32">
                  <c:v>45.929728645466469</c:v>
                </c:pt>
                <c:pt idx="33">
                  <c:v>45.929728645466469</c:v>
                </c:pt>
                <c:pt idx="34">
                  <c:v>47.46071960031535</c:v>
                </c:pt>
                <c:pt idx="35">
                  <c:v>45.929728645466469</c:v>
                </c:pt>
                <c:pt idx="36">
                  <c:v>48.991710555164232</c:v>
                </c:pt>
                <c:pt idx="37">
                  <c:v>47.46071960031535</c:v>
                </c:pt>
                <c:pt idx="38">
                  <c:v>45.929728645466469</c:v>
                </c:pt>
                <c:pt idx="39">
                  <c:v>44.398737690617573</c:v>
                </c:pt>
                <c:pt idx="40">
                  <c:v>50.522701510013114</c:v>
                </c:pt>
                <c:pt idx="41">
                  <c:v>48.991710555164232</c:v>
                </c:pt>
                <c:pt idx="42">
                  <c:v>52.053692464861996</c:v>
                </c:pt>
                <c:pt idx="43">
                  <c:v>52.053692464861996</c:v>
                </c:pt>
                <c:pt idx="44">
                  <c:v>50.522701510013114</c:v>
                </c:pt>
                <c:pt idx="45">
                  <c:v>52.053692464861996</c:v>
                </c:pt>
                <c:pt idx="46">
                  <c:v>47.46071960031535</c:v>
                </c:pt>
                <c:pt idx="47">
                  <c:v>48.991710555164232</c:v>
                </c:pt>
                <c:pt idx="48">
                  <c:v>47.46071960031535</c:v>
                </c:pt>
                <c:pt idx="49">
                  <c:v>45.929728645466469</c:v>
                </c:pt>
                <c:pt idx="50">
                  <c:v>50.522701510013114</c:v>
                </c:pt>
                <c:pt idx="51">
                  <c:v>33.681801006675407</c:v>
                </c:pt>
                <c:pt idx="52">
                  <c:v>39.805764826070934</c:v>
                </c:pt>
                <c:pt idx="53">
                  <c:v>47.46071960031535</c:v>
                </c:pt>
                <c:pt idx="54">
                  <c:v>50.522701510013114</c:v>
                </c:pt>
                <c:pt idx="55">
                  <c:v>50.522701510013114</c:v>
                </c:pt>
                <c:pt idx="56">
                  <c:v>50.522701510013114</c:v>
                </c:pt>
                <c:pt idx="57">
                  <c:v>52.053692464861996</c:v>
                </c:pt>
                <c:pt idx="58">
                  <c:v>50.522701510013114</c:v>
                </c:pt>
                <c:pt idx="59">
                  <c:v>47.46071960031535</c:v>
                </c:pt>
                <c:pt idx="60">
                  <c:v>42.867746735768698</c:v>
                </c:pt>
                <c:pt idx="61">
                  <c:v>44.398737690617573</c:v>
                </c:pt>
                <c:pt idx="62">
                  <c:v>45.929728645466469</c:v>
                </c:pt>
                <c:pt idx="63">
                  <c:v>47.46071960031535</c:v>
                </c:pt>
                <c:pt idx="64">
                  <c:v>50.522701510013114</c:v>
                </c:pt>
                <c:pt idx="65">
                  <c:v>45.929728645466469</c:v>
                </c:pt>
                <c:pt idx="66">
                  <c:v>48.991710555164232</c:v>
                </c:pt>
                <c:pt idx="67">
                  <c:v>48.991710555164232</c:v>
                </c:pt>
                <c:pt idx="68">
                  <c:v>58.177656284257516</c:v>
                </c:pt>
                <c:pt idx="69">
                  <c:v>50.522701510013114</c:v>
                </c:pt>
                <c:pt idx="70">
                  <c:v>53.584683419710871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6229376"/>
        <c:axId val="531612800"/>
        <c:axId val="0"/>
      </c:bar3DChart>
      <c:catAx>
        <c:axId val="53622937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612800"/>
        <c:crosses val="autoZero"/>
        <c:auto val="1"/>
        <c:lblAlgn val="ctr"/>
        <c:lblOffset val="100"/>
        <c:noMultiLvlLbl val="0"/>
      </c:catAx>
      <c:valAx>
        <c:axId val="531612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622937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0,07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2000 - 2005'!$C$7:$C$149</c:f>
              <c:strCache>
                <c:ptCount val="7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  <c:pt idx="71">
                  <c:v>Combinacao Linear (cn, aas, jc, pa, ts08, ts05, ts02)</c:v>
                </c:pt>
              </c:strCache>
            </c:strRef>
          </c:cat>
          <c:val>
            <c:numRef>
              <c:f>'Results 2000 - 2005'!$E$7:$E$149</c:f>
              <c:numCache>
                <c:formatCode>0.00</c:formatCode>
                <c:ptCount val="72"/>
                <c:pt idx="0">
                  <c:v>77.008155640850319</c:v>
                </c:pt>
                <c:pt idx="1">
                  <c:v>75.9385979236163</c:v>
                </c:pt>
                <c:pt idx="2">
                  <c:v>58.825674447871783</c:v>
                </c:pt>
                <c:pt idx="3">
                  <c:v>10.695577172340323</c:v>
                </c:pt>
                <c:pt idx="4">
                  <c:v>86.634175095956621</c:v>
                </c:pt>
                <c:pt idx="5">
                  <c:v>87.703732813190655</c:v>
                </c:pt>
                <c:pt idx="6">
                  <c:v>88.773290530424688</c:v>
                </c:pt>
                <c:pt idx="7">
                  <c:v>88.773290530424688</c:v>
                </c:pt>
                <c:pt idx="8">
                  <c:v>93.051521399360809</c:v>
                </c:pt>
                <c:pt idx="9">
                  <c:v>93.051521399360809</c:v>
                </c:pt>
                <c:pt idx="10">
                  <c:v>90.912405964892756</c:v>
                </c:pt>
                <c:pt idx="11">
                  <c:v>93.051521399360809</c:v>
                </c:pt>
                <c:pt idx="12">
                  <c:v>94.121079116594856</c:v>
                </c:pt>
                <c:pt idx="13">
                  <c:v>81.286386509786468</c:v>
                </c:pt>
                <c:pt idx="14">
                  <c:v>85.564617378722588</c:v>
                </c:pt>
                <c:pt idx="15">
                  <c:v>88.773290530424688</c:v>
                </c:pt>
                <c:pt idx="16">
                  <c:v>87.703732813190655</c:v>
                </c:pt>
                <c:pt idx="17">
                  <c:v>85.564617378722588</c:v>
                </c:pt>
                <c:pt idx="18">
                  <c:v>84.495059661488568</c:v>
                </c:pt>
                <c:pt idx="19">
                  <c:v>87.703732813190655</c:v>
                </c:pt>
                <c:pt idx="20">
                  <c:v>88.773290530424688</c:v>
                </c:pt>
                <c:pt idx="21">
                  <c:v>88.773290530424688</c:v>
                </c:pt>
                <c:pt idx="22">
                  <c:v>80.21682879255242</c:v>
                </c:pt>
                <c:pt idx="23">
                  <c:v>83.42550194425452</c:v>
                </c:pt>
                <c:pt idx="24">
                  <c:v>86.634175095956621</c:v>
                </c:pt>
                <c:pt idx="25">
                  <c:v>87.703732813190655</c:v>
                </c:pt>
                <c:pt idx="26">
                  <c:v>87.703732813190655</c:v>
                </c:pt>
                <c:pt idx="27">
                  <c:v>89.842848247658708</c:v>
                </c:pt>
                <c:pt idx="28">
                  <c:v>89.842848247658708</c:v>
                </c:pt>
                <c:pt idx="29">
                  <c:v>89.842848247658708</c:v>
                </c:pt>
                <c:pt idx="30">
                  <c:v>94.121079116594856</c:v>
                </c:pt>
                <c:pt idx="31">
                  <c:v>75.9385979236163</c:v>
                </c:pt>
                <c:pt idx="32">
                  <c:v>78.077713358084367</c:v>
                </c:pt>
                <c:pt idx="33">
                  <c:v>72.729924771914199</c:v>
                </c:pt>
                <c:pt idx="34">
                  <c:v>71.660367054680179</c:v>
                </c:pt>
                <c:pt idx="35">
                  <c:v>69.521251620212098</c:v>
                </c:pt>
                <c:pt idx="36">
                  <c:v>68.451693902978079</c:v>
                </c:pt>
                <c:pt idx="37">
                  <c:v>62.034347599573884</c:v>
                </c:pt>
                <c:pt idx="38">
                  <c:v>59.89523216510581</c:v>
                </c:pt>
                <c:pt idx="39">
                  <c:v>54.547443578935642</c:v>
                </c:pt>
                <c:pt idx="40">
                  <c:v>83.42550194425452</c:v>
                </c:pt>
                <c:pt idx="41">
                  <c:v>83.42550194425452</c:v>
                </c:pt>
                <c:pt idx="42">
                  <c:v>82.355944227020487</c:v>
                </c:pt>
                <c:pt idx="43">
                  <c:v>84.495059661488568</c:v>
                </c:pt>
                <c:pt idx="44">
                  <c:v>84.495059661488568</c:v>
                </c:pt>
                <c:pt idx="45">
                  <c:v>86.634175095956621</c:v>
                </c:pt>
                <c:pt idx="46">
                  <c:v>82.355944227020487</c:v>
                </c:pt>
                <c:pt idx="47">
                  <c:v>77.008155640850319</c:v>
                </c:pt>
                <c:pt idx="48">
                  <c:v>66.312578468509997</c:v>
                </c:pt>
                <c:pt idx="49">
                  <c:v>83.42550194425452</c:v>
                </c:pt>
                <c:pt idx="50">
                  <c:v>83.42550194425452</c:v>
                </c:pt>
                <c:pt idx="51">
                  <c:v>66.312578468509997</c:v>
                </c:pt>
                <c:pt idx="52">
                  <c:v>72.729924771914199</c:v>
                </c:pt>
                <c:pt idx="53">
                  <c:v>80.21682879255242</c:v>
                </c:pt>
                <c:pt idx="54">
                  <c:v>84.495059661488568</c:v>
                </c:pt>
                <c:pt idx="55">
                  <c:v>83.42550194425452</c:v>
                </c:pt>
                <c:pt idx="56">
                  <c:v>88.773290530424688</c:v>
                </c:pt>
                <c:pt idx="57">
                  <c:v>86.634175095956621</c:v>
                </c:pt>
                <c:pt idx="58">
                  <c:v>84.495059661488568</c:v>
                </c:pt>
                <c:pt idx="59">
                  <c:v>82.355944227020487</c:v>
                </c:pt>
                <c:pt idx="60">
                  <c:v>85.564617378722588</c:v>
                </c:pt>
                <c:pt idx="61">
                  <c:v>83.42550194425452</c:v>
                </c:pt>
                <c:pt idx="62">
                  <c:v>86.634175095956621</c:v>
                </c:pt>
                <c:pt idx="63">
                  <c:v>88.773290530424688</c:v>
                </c:pt>
                <c:pt idx="64">
                  <c:v>86.634175095956621</c:v>
                </c:pt>
                <c:pt idx="65">
                  <c:v>83.42550194425452</c:v>
                </c:pt>
                <c:pt idx="66">
                  <c:v>79.147271075318386</c:v>
                </c:pt>
                <c:pt idx="67">
                  <c:v>84.495059661488568</c:v>
                </c:pt>
                <c:pt idx="68">
                  <c:v>82.355944227020487</c:v>
                </c:pt>
                <c:pt idx="69">
                  <c:v>89.842848247658708</c:v>
                </c:pt>
                <c:pt idx="70">
                  <c:v>83.42550194425452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7309696"/>
        <c:axId val="531613952"/>
        <c:axId val="0"/>
      </c:bar3DChart>
      <c:catAx>
        <c:axId val="53730969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613952"/>
        <c:crosses val="autoZero"/>
        <c:auto val="1"/>
        <c:lblAlgn val="ctr"/>
        <c:lblOffset val="100"/>
        <c:noMultiLvlLbl val="0"/>
      </c:catAx>
      <c:valAx>
        <c:axId val="531613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730969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0,27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2000 - 2005'!$C$7:$C$149</c:f>
              <c:strCache>
                <c:ptCount val="7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  <c:pt idx="71">
                  <c:v>Combinacao Linear (cn, aas, jc, pa, ts08, ts05, ts02)</c:v>
                </c:pt>
              </c:strCache>
            </c:strRef>
          </c:cat>
          <c:val>
            <c:numRef>
              <c:f>'Results 2000 - 2005'!$F$7:$F$149</c:f>
              <c:numCache>
                <c:formatCode>0.00</c:formatCode>
                <c:ptCount val="72"/>
                <c:pt idx="0">
                  <c:v>58.315883419674044</c:v>
                </c:pt>
                <c:pt idx="1">
                  <c:v>59.571917831790088</c:v>
                </c:pt>
                <c:pt idx="2">
                  <c:v>37.232448644868803</c:v>
                </c:pt>
                <c:pt idx="3">
                  <c:v>51.228260665590575</c:v>
                </c:pt>
                <c:pt idx="4">
                  <c:v>64.237188505364017</c:v>
                </c:pt>
                <c:pt idx="5">
                  <c:v>63.609171299305984</c:v>
                </c:pt>
                <c:pt idx="6">
                  <c:v>63.833463158612417</c:v>
                </c:pt>
                <c:pt idx="7">
                  <c:v>63.564312927444703</c:v>
                </c:pt>
                <c:pt idx="8">
                  <c:v>64.10261338978016</c:v>
                </c:pt>
                <c:pt idx="9">
                  <c:v>63.788604786751144</c:v>
                </c:pt>
                <c:pt idx="10">
                  <c:v>63.923179902335001</c:v>
                </c:pt>
                <c:pt idx="11">
                  <c:v>64.147471761641441</c:v>
                </c:pt>
                <c:pt idx="12">
                  <c:v>64.057755017918865</c:v>
                </c:pt>
                <c:pt idx="13">
                  <c:v>63.160587580693111</c:v>
                </c:pt>
                <c:pt idx="14">
                  <c:v>63.250304324415687</c:v>
                </c:pt>
                <c:pt idx="15">
                  <c:v>62.487712002773797</c:v>
                </c:pt>
                <c:pt idx="16">
                  <c:v>63.205445952554399</c:v>
                </c:pt>
                <c:pt idx="17">
                  <c:v>63.69888804302856</c:v>
                </c:pt>
                <c:pt idx="18">
                  <c:v>63.743746414889856</c:v>
                </c:pt>
                <c:pt idx="19">
                  <c:v>63.609171299305984</c:v>
                </c:pt>
                <c:pt idx="20">
                  <c:v>63.609171299305984</c:v>
                </c:pt>
                <c:pt idx="21">
                  <c:v>63.205445952554399</c:v>
                </c:pt>
                <c:pt idx="22">
                  <c:v>62.891437349525383</c:v>
                </c:pt>
                <c:pt idx="23">
                  <c:v>63.340021068138256</c:v>
                </c:pt>
                <c:pt idx="24">
                  <c:v>63.788604786751144</c:v>
                </c:pt>
                <c:pt idx="25">
                  <c:v>63.87832153047372</c:v>
                </c:pt>
                <c:pt idx="26">
                  <c:v>63.923179902335001</c:v>
                </c:pt>
                <c:pt idx="27">
                  <c:v>63.87832153047372</c:v>
                </c:pt>
                <c:pt idx="28">
                  <c:v>63.968038274196289</c:v>
                </c:pt>
                <c:pt idx="29">
                  <c:v>64.147471761641441</c:v>
                </c:pt>
                <c:pt idx="30">
                  <c:v>64.326905249086579</c:v>
                </c:pt>
                <c:pt idx="31">
                  <c:v>62.263420143467364</c:v>
                </c:pt>
                <c:pt idx="32">
                  <c:v>62.308278515328638</c:v>
                </c:pt>
                <c:pt idx="33">
                  <c:v>62.039128284160917</c:v>
                </c:pt>
                <c:pt idx="34">
                  <c:v>62.083986656022205</c:v>
                </c:pt>
                <c:pt idx="35">
                  <c:v>61.366252706241603</c:v>
                </c:pt>
                <c:pt idx="36">
                  <c:v>61.231677590657739</c:v>
                </c:pt>
                <c:pt idx="37">
                  <c:v>60.244793409709409</c:v>
                </c:pt>
                <c:pt idx="38">
                  <c:v>59.70649294737396</c:v>
                </c:pt>
                <c:pt idx="39">
                  <c:v>58.360741791535325</c:v>
                </c:pt>
                <c:pt idx="40">
                  <c:v>62.577428746496366</c:v>
                </c:pt>
                <c:pt idx="41">
                  <c:v>62.622287118357654</c:v>
                </c:pt>
                <c:pt idx="42">
                  <c:v>62.039128284160917</c:v>
                </c:pt>
                <c:pt idx="43">
                  <c:v>61.994269912299622</c:v>
                </c:pt>
                <c:pt idx="44">
                  <c:v>61.90455316857706</c:v>
                </c:pt>
                <c:pt idx="45">
                  <c:v>61.366252706241603</c:v>
                </c:pt>
                <c:pt idx="46">
                  <c:v>60.558802012738425</c:v>
                </c:pt>
                <c:pt idx="47">
                  <c:v>60.020501550402976</c:v>
                </c:pt>
                <c:pt idx="48">
                  <c:v>58.181308304090166</c:v>
                </c:pt>
                <c:pt idx="49">
                  <c:v>61.186819218796444</c:v>
                </c:pt>
                <c:pt idx="50">
                  <c:v>61.68026130927062</c:v>
                </c:pt>
                <c:pt idx="51">
                  <c:v>58.181308304090166</c:v>
                </c:pt>
                <c:pt idx="52">
                  <c:v>60.155076665986833</c:v>
                </c:pt>
                <c:pt idx="53">
                  <c:v>61.814836424854477</c:v>
                </c:pt>
                <c:pt idx="54">
                  <c:v>63.160587580693111</c:v>
                </c:pt>
                <c:pt idx="55">
                  <c:v>64.012896646057584</c:v>
                </c:pt>
                <c:pt idx="56">
                  <c:v>61.590544565548043</c:v>
                </c:pt>
                <c:pt idx="57">
                  <c:v>62.263420143467364</c:v>
                </c:pt>
                <c:pt idx="58">
                  <c:v>63.295162696276982</c:v>
                </c:pt>
                <c:pt idx="59">
                  <c:v>62.442853630912509</c:v>
                </c:pt>
                <c:pt idx="60">
                  <c:v>63.968038274196289</c:v>
                </c:pt>
                <c:pt idx="61">
                  <c:v>65.313789430034916</c:v>
                </c:pt>
                <c:pt idx="62">
                  <c:v>62.532570374635078</c:v>
                </c:pt>
                <c:pt idx="63">
                  <c:v>63.564312927444703</c:v>
                </c:pt>
                <c:pt idx="64">
                  <c:v>64.192330133502722</c:v>
                </c:pt>
                <c:pt idx="65">
                  <c:v>64.640913852115602</c:v>
                </c:pt>
                <c:pt idx="66">
                  <c:v>64.685772223976898</c:v>
                </c:pt>
                <c:pt idx="67">
                  <c:v>65.134355942589764</c:v>
                </c:pt>
                <c:pt idx="68">
                  <c:v>63.070870836970542</c:v>
                </c:pt>
                <c:pt idx="69">
                  <c:v>64.461480364670464</c:v>
                </c:pt>
                <c:pt idx="70">
                  <c:v>64.371763620947888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7665920"/>
        <c:axId val="531615680"/>
        <c:axId val="0"/>
      </c:bar3DChart>
      <c:catAx>
        <c:axId val="10766592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1615680"/>
        <c:crosses val="autoZero"/>
        <c:auto val="1"/>
        <c:lblAlgn val="ctr"/>
        <c:lblOffset val="100"/>
        <c:noMultiLvlLbl val="0"/>
      </c:catAx>
      <c:valAx>
        <c:axId val="531615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.000_-;\-* ###.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0766592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2000 - 2005'!$C$7:$C$149</c:f>
              <c:strCache>
                <c:ptCount val="7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  <c:pt idx="71">
                  <c:v>Combinacao Linear (cn, aas, jc, pa, ts08, ts05, ts02)</c:v>
                </c:pt>
              </c:strCache>
            </c:strRef>
          </c:cat>
          <c:val>
            <c:numRef>
              <c:f>'Results 2000 - 2005'!$G$7:$G$149</c:f>
              <c:numCache>
                <c:formatCode>0.00</c:formatCode>
                <c:ptCount val="72"/>
                <c:pt idx="0">
                  <c:v>101.50130040699635</c:v>
                </c:pt>
                <c:pt idx="1">
                  <c:v>111.09334769631732</c:v>
                </c:pt>
                <c:pt idx="2">
                  <c:v>84.235615286218632</c:v>
                </c:pt>
                <c:pt idx="3">
                  <c:v>40.635400334759709</c:v>
                </c:pt>
                <c:pt idx="4">
                  <c:v>117.19737778952155</c:v>
                </c:pt>
                <c:pt idx="5">
                  <c:v>117.72058036893907</c:v>
                </c:pt>
                <c:pt idx="6">
                  <c:v>118.76698552777408</c:v>
                </c:pt>
                <c:pt idx="7">
                  <c:v>119.2901881071916</c:v>
                </c:pt>
                <c:pt idx="8">
                  <c:v>119.46458896699743</c:v>
                </c:pt>
                <c:pt idx="9">
                  <c:v>116.84857606990991</c:v>
                </c:pt>
                <c:pt idx="10">
                  <c:v>117.54617950913322</c:v>
                </c:pt>
                <c:pt idx="11">
                  <c:v>116.84857606990991</c:v>
                </c:pt>
                <c:pt idx="12">
                  <c:v>115.97657177088072</c:v>
                </c:pt>
                <c:pt idx="13">
                  <c:v>104.81491674330724</c:v>
                </c:pt>
                <c:pt idx="14">
                  <c:v>111.26774855612314</c:v>
                </c:pt>
                <c:pt idx="15">
                  <c:v>115.62777005126905</c:v>
                </c:pt>
                <c:pt idx="16">
                  <c:v>119.11578724738575</c:v>
                </c:pt>
                <c:pt idx="17">
                  <c:v>120.85979584544413</c:v>
                </c:pt>
                <c:pt idx="18">
                  <c:v>118.24378294835657</c:v>
                </c:pt>
                <c:pt idx="19">
                  <c:v>119.2901881071916</c:v>
                </c:pt>
                <c:pt idx="20">
                  <c:v>120.68539498563828</c:v>
                </c:pt>
                <c:pt idx="21">
                  <c:v>120.16219240622077</c:v>
                </c:pt>
                <c:pt idx="22">
                  <c:v>101.67570126680218</c:v>
                </c:pt>
                <c:pt idx="23">
                  <c:v>109.87254167767647</c:v>
                </c:pt>
                <c:pt idx="24">
                  <c:v>113.18615801398734</c:v>
                </c:pt>
                <c:pt idx="25">
                  <c:v>115.80217091107488</c:v>
                </c:pt>
                <c:pt idx="26">
                  <c:v>116.15097263068655</c:v>
                </c:pt>
                <c:pt idx="27">
                  <c:v>116.15097263068655</c:v>
                </c:pt>
                <c:pt idx="28">
                  <c:v>116.3253734904924</c:v>
                </c:pt>
                <c:pt idx="29">
                  <c:v>116.15097263068655</c:v>
                </c:pt>
                <c:pt idx="30">
                  <c:v>116.15097263068655</c:v>
                </c:pt>
                <c:pt idx="31">
                  <c:v>111.96535199534648</c:v>
                </c:pt>
                <c:pt idx="32">
                  <c:v>111.96535199534648</c:v>
                </c:pt>
                <c:pt idx="33">
                  <c:v>111.79095113554065</c:v>
                </c:pt>
                <c:pt idx="34">
                  <c:v>111.26774855612314</c:v>
                </c:pt>
                <c:pt idx="35">
                  <c:v>110.74454597670565</c:v>
                </c:pt>
                <c:pt idx="36">
                  <c:v>108.82613651884145</c:v>
                </c:pt>
                <c:pt idx="37">
                  <c:v>108.12853307961811</c:v>
                </c:pt>
                <c:pt idx="38">
                  <c:v>106.90772706097725</c:v>
                </c:pt>
                <c:pt idx="39">
                  <c:v>102.72210642563721</c:v>
                </c:pt>
                <c:pt idx="40">
                  <c:v>117.8949812287449</c:v>
                </c:pt>
                <c:pt idx="41">
                  <c:v>117.02297692971572</c:v>
                </c:pt>
                <c:pt idx="42">
                  <c:v>117.72058036893907</c:v>
                </c:pt>
                <c:pt idx="43">
                  <c:v>118.59258466796825</c:v>
                </c:pt>
                <c:pt idx="44">
                  <c:v>118.76698552777408</c:v>
                </c:pt>
                <c:pt idx="45">
                  <c:v>117.02297692971572</c:v>
                </c:pt>
                <c:pt idx="46">
                  <c:v>116.3253734904924</c:v>
                </c:pt>
                <c:pt idx="47">
                  <c:v>114.4069640326282</c:v>
                </c:pt>
                <c:pt idx="48">
                  <c:v>109.87254167767647</c:v>
                </c:pt>
                <c:pt idx="49">
                  <c:v>106.21012362175391</c:v>
                </c:pt>
                <c:pt idx="50">
                  <c:v>116.3253734904924</c:v>
                </c:pt>
                <c:pt idx="51">
                  <c:v>99.58289094913215</c:v>
                </c:pt>
                <c:pt idx="52">
                  <c:v>107.08212792078309</c:v>
                </c:pt>
                <c:pt idx="53">
                  <c:v>105.68692104233642</c:v>
                </c:pt>
                <c:pt idx="54">
                  <c:v>110.74454597670565</c:v>
                </c:pt>
                <c:pt idx="55">
                  <c:v>112.66295543456984</c:v>
                </c:pt>
                <c:pt idx="56">
                  <c:v>113.36055887379318</c:v>
                </c:pt>
                <c:pt idx="57">
                  <c:v>118.41818380816241</c:v>
                </c:pt>
                <c:pt idx="58">
                  <c:v>120.51099412583245</c:v>
                </c:pt>
                <c:pt idx="59">
                  <c:v>106.55892534136558</c:v>
                </c:pt>
                <c:pt idx="60">
                  <c:v>108.47733479922978</c:v>
                </c:pt>
                <c:pt idx="61">
                  <c:v>107.25652878058892</c:v>
                </c:pt>
                <c:pt idx="62">
                  <c:v>110.04694253748231</c:v>
                </c:pt>
                <c:pt idx="63">
                  <c:v>110.91894683651149</c:v>
                </c:pt>
                <c:pt idx="64">
                  <c:v>111.61655027573481</c:v>
                </c:pt>
                <c:pt idx="65">
                  <c:v>108.30293393942394</c:v>
                </c:pt>
                <c:pt idx="66">
                  <c:v>109.52373995806479</c:v>
                </c:pt>
                <c:pt idx="67">
                  <c:v>110.04694253748231</c:v>
                </c:pt>
                <c:pt idx="68">
                  <c:v>112.13975285515232</c:v>
                </c:pt>
                <c:pt idx="69">
                  <c:v>115.80217091107488</c:v>
                </c:pt>
                <c:pt idx="70">
                  <c:v>114.93016661204571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7666432"/>
        <c:axId val="531617408"/>
      </c:barChart>
      <c:catAx>
        <c:axId val="10766643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crossAx val="531617408"/>
        <c:crosses val="autoZero"/>
        <c:auto val="1"/>
        <c:lblAlgn val="ctr"/>
        <c:lblOffset val="100"/>
        <c:noMultiLvlLbl val="0"/>
      </c:catAx>
      <c:valAx>
        <c:axId val="53161740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0766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2000 - 2005'!$C$7:$C$149</c:f>
              <c:strCache>
                <c:ptCount val="7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0.1)</c:v>
                </c:pt>
                <c:pt idx="5">
                  <c:v>TS (β =  0.2)</c:v>
                </c:pt>
                <c:pt idx="6">
                  <c:v>TS (β =  0.3)</c:v>
                </c:pt>
                <c:pt idx="7">
                  <c:v>TS (β =  0.4)</c:v>
                </c:pt>
                <c:pt idx="8">
                  <c:v>TS (β =  0.5)</c:v>
                </c:pt>
                <c:pt idx="9">
                  <c:v>TS (β =  0.6)</c:v>
                </c:pt>
                <c:pt idx="10">
                  <c:v>TS (β =  0.7)</c:v>
                </c:pt>
                <c:pt idx="11">
                  <c:v>TS (β =  0.8)</c:v>
                </c:pt>
                <c:pt idx="12">
                  <c:v>TS (β =  0.9)</c:v>
                </c:pt>
                <c:pt idx="13">
                  <c:v>CTS (β = 0.4, α = 0.1) </c:v>
                </c:pt>
                <c:pt idx="14">
                  <c:v>CTS (β = 0.4, α = 0.2) </c:v>
                </c:pt>
                <c:pt idx="15">
                  <c:v>CTS (β = 0.4, α = 0.3) </c:v>
                </c:pt>
                <c:pt idx="16">
                  <c:v>CTS (β = 0.4, α = 0.4) </c:v>
                </c:pt>
                <c:pt idx="17">
                  <c:v>CTS (β = 0.4, α = 0.5) </c:v>
                </c:pt>
                <c:pt idx="18">
                  <c:v>CTS (β = 0.4, α = 0.6) </c:v>
                </c:pt>
                <c:pt idx="19">
                  <c:v>CTS (β = 0.4, α = 0.7) </c:v>
                </c:pt>
                <c:pt idx="20">
                  <c:v>CTS (β = 0.4, α = 0.8) </c:v>
                </c:pt>
                <c:pt idx="21">
                  <c:v>CTS (β = 0.4, α = 0.9) </c:v>
                </c:pt>
                <c:pt idx="22">
                  <c:v>CTS (β = 0.8, α = 0.1) </c:v>
                </c:pt>
                <c:pt idx="23">
                  <c:v>CTS (β = 0.8, α = 0.2) </c:v>
                </c:pt>
                <c:pt idx="24">
                  <c:v>CTS (β = 0.8, α = 0.3) </c:v>
                </c:pt>
                <c:pt idx="25">
                  <c:v>CTS (β = 0.8, α = 0.4) </c:v>
                </c:pt>
                <c:pt idx="26">
                  <c:v>CTS (β = 0.8, α = 0.5) </c:v>
                </c:pt>
                <c:pt idx="27">
                  <c:v>CTS (β = 0.8, α = 0.6) </c:v>
                </c:pt>
                <c:pt idx="28">
                  <c:v>CTS (β = 0.8, α = 0.7) </c:v>
                </c:pt>
                <c:pt idx="29">
                  <c:v>CTS (β = 0.8, α = 0.8) </c:v>
                </c:pt>
                <c:pt idx="30">
                  <c:v>CTS (β = 0.8, α = 0.9) </c:v>
                </c:pt>
                <c:pt idx="31">
                  <c:v>TwCN (β = 0.1)</c:v>
                </c:pt>
                <c:pt idx="32">
                  <c:v>TwCN (β = 0.2)</c:v>
                </c:pt>
                <c:pt idx="33">
                  <c:v>TwCN (β = 0.3)</c:v>
                </c:pt>
                <c:pt idx="34">
                  <c:v>TwCN (β = 0.4)</c:v>
                </c:pt>
                <c:pt idx="35">
                  <c:v>TwCN (β = 0.5)</c:v>
                </c:pt>
                <c:pt idx="36">
                  <c:v>TwCN (β = 0.6)</c:v>
                </c:pt>
                <c:pt idx="37">
                  <c:v>TwCN (β = 0.7)</c:v>
                </c:pt>
                <c:pt idx="38">
                  <c:v>TwCN (β = 0.8)</c:v>
                </c:pt>
                <c:pt idx="39">
                  <c:v>TwCN (β = 0.9)</c:v>
                </c:pt>
                <c:pt idx="40">
                  <c:v>TwAA (β = 0.1)</c:v>
                </c:pt>
                <c:pt idx="41">
                  <c:v>TwAA (β = 0.2)</c:v>
                </c:pt>
                <c:pt idx="42">
                  <c:v>TwAA (β = 0.3)</c:v>
                </c:pt>
                <c:pt idx="43">
                  <c:v>TwAA (β = 0.4)</c:v>
                </c:pt>
                <c:pt idx="44">
                  <c:v>TwAA (β = 0.5)</c:v>
                </c:pt>
                <c:pt idx="45">
                  <c:v>TwAA (β = 0.6)</c:v>
                </c:pt>
                <c:pt idx="46">
                  <c:v>TwAA (β = 0.7)</c:v>
                </c:pt>
                <c:pt idx="47">
                  <c:v>TwAA (β = 0.8)</c:v>
                </c:pt>
                <c:pt idx="48">
                  <c:v>TwAA (β = 0.9)</c:v>
                </c:pt>
                <c:pt idx="49">
                  <c:v>WCN</c:v>
                </c:pt>
                <c:pt idx="50">
                  <c:v>WAA</c:v>
                </c:pt>
                <c:pt idx="51">
                  <c:v>CwCN</c:v>
                </c:pt>
                <c:pt idx="52">
                  <c:v>CwAA</c:v>
                </c:pt>
                <c:pt idx="53">
                  <c:v>CTwCN (β = 0.8, α = 0.8) </c:v>
                </c:pt>
                <c:pt idx="54">
                  <c:v>CTwCN (β = 0.8, α = 0.5) </c:v>
                </c:pt>
                <c:pt idx="55">
                  <c:v>CTwCN (β = 0.8, α = 0.2) </c:v>
                </c:pt>
                <c:pt idx="56">
                  <c:v>CTwAA (β = 0.8, α = 0.8) </c:v>
                </c:pt>
                <c:pt idx="57">
                  <c:v>CTwAA (β = 0.8, α = 0.5) </c:v>
                </c:pt>
                <c:pt idx="58">
                  <c:v>CTwAA (β = 0.8, α = 0.2) </c:v>
                </c:pt>
                <c:pt idx="59">
                  <c:v>CTwCN (β = 0.5, α = 0.8) </c:v>
                </c:pt>
                <c:pt idx="60">
                  <c:v>CTwCN (β = 0.5, α = 0.5) </c:v>
                </c:pt>
                <c:pt idx="61">
                  <c:v>CTwCN (β = 0.5, α = 0.2) </c:v>
                </c:pt>
                <c:pt idx="62">
                  <c:v>CTwAA (β = 0.5, α = 0.8) </c:v>
                </c:pt>
                <c:pt idx="63">
                  <c:v>CTwAA (β = 0.5, α = 0.5) </c:v>
                </c:pt>
                <c:pt idx="64">
                  <c:v>CTwAA (β = 0.5, α = 0.2) </c:v>
                </c:pt>
                <c:pt idx="65">
                  <c:v>CTwCN (β = 0.2, α = 0.8) </c:v>
                </c:pt>
                <c:pt idx="66">
                  <c:v>CTwCN (β = 0.2, α = 0.5) </c:v>
                </c:pt>
                <c:pt idx="67">
                  <c:v>CTwCN (β = 0.2, α = 0.2) </c:v>
                </c:pt>
                <c:pt idx="68">
                  <c:v>CTwAA (β = 0.2, α = 0.8) </c:v>
                </c:pt>
                <c:pt idx="69">
                  <c:v>CTwAA (β = 0.2, α = 0.5) </c:v>
                </c:pt>
                <c:pt idx="70">
                  <c:v>CTwAA (β = 0.2, α = 0.2) </c:v>
                </c:pt>
                <c:pt idx="71">
                  <c:v>Combinacao Linear (cn, aas, jc, pa, ts08, ts05, ts02)</c:v>
                </c:pt>
              </c:strCache>
            </c:strRef>
          </c:cat>
          <c:val>
            <c:numRef>
              <c:f>'Results 2000 - 2005'!$H$7:$H$149</c:f>
              <c:numCache>
                <c:formatCode>0.00</c:formatCode>
                <c:ptCount val="72"/>
                <c:pt idx="0">
                  <c:v>51.132779015227761</c:v>
                </c:pt>
                <c:pt idx="1">
                  <c:v>52.792399793350768</c:v>
                </c:pt>
                <c:pt idx="2">
                  <c:v>50.570428173053855</c:v>
                </c:pt>
                <c:pt idx="3">
                  <c:v>12.33057090522794</c:v>
                </c:pt>
                <c:pt idx="4">
                  <c:v>51.914583844591498</c:v>
                </c:pt>
                <c:pt idx="5">
                  <c:v>51.996879089787676</c:v>
                </c:pt>
                <c:pt idx="6">
                  <c:v>52.051742586585128</c:v>
                </c:pt>
                <c:pt idx="7">
                  <c:v>51.942015592990217</c:v>
                </c:pt>
                <c:pt idx="8">
                  <c:v>51.832288599395305</c:v>
                </c:pt>
                <c:pt idx="9">
                  <c:v>52.106606083382587</c:v>
                </c:pt>
                <c:pt idx="10">
                  <c:v>52.092890209183217</c:v>
                </c:pt>
                <c:pt idx="11">
                  <c:v>52.380923567369862</c:v>
                </c:pt>
                <c:pt idx="12">
                  <c:v>52.230048951176862</c:v>
                </c:pt>
                <c:pt idx="13">
                  <c:v>52.518082309363493</c:v>
                </c:pt>
                <c:pt idx="14">
                  <c:v>52.408355315768581</c:v>
                </c:pt>
                <c:pt idx="15">
                  <c:v>52.380923567369862</c:v>
                </c:pt>
                <c:pt idx="16">
                  <c:v>52.394639441569218</c:v>
                </c:pt>
                <c:pt idx="17">
                  <c:v>52.353491818971129</c:v>
                </c:pt>
                <c:pt idx="18">
                  <c:v>52.243764825376218</c:v>
                </c:pt>
                <c:pt idx="19">
                  <c:v>52.175185454379402</c:v>
                </c:pt>
                <c:pt idx="20">
                  <c:v>52.079174334983854</c:v>
                </c:pt>
                <c:pt idx="21">
                  <c:v>52.038026712385758</c:v>
                </c:pt>
                <c:pt idx="22">
                  <c:v>52.600377554559678</c:v>
                </c:pt>
                <c:pt idx="23">
                  <c:v>52.559229931961582</c:v>
                </c:pt>
                <c:pt idx="24">
                  <c:v>52.545514057762219</c:v>
                </c:pt>
                <c:pt idx="25">
                  <c:v>52.545514057762219</c:v>
                </c:pt>
                <c:pt idx="26">
                  <c:v>52.531798183562863</c:v>
                </c:pt>
                <c:pt idx="27">
                  <c:v>52.476934686765404</c:v>
                </c:pt>
                <c:pt idx="28">
                  <c:v>52.463218812566033</c:v>
                </c:pt>
                <c:pt idx="29">
                  <c:v>52.545514057762219</c:v>
                </c:pt>
                <c:pt idx="30">
                  <c:v>52.490650560964774</c:v>
                </c:pt>
                <c:pt idx="31">
                  <c:v>51.173926637825851</c:v>
                </c:pt>
                <c:pt idx="32">
                  <c:v>51.21507426042394</c:v>
                </c:pt>
                <c:pt idx="33">
                  <c:v>51.201358386224577</c:v>
                </c:pt>
                <c:pt idx="34">
                  <c:v>50.803598034443034</c:v>
                </c:pt>
                <c:pt idx="35">
                  <c:v>50.817313908642404</c:v>
                </c:pt>
                <c:pt idx="36">
                  <c:v>50.83102978284176</c:v>
                </c:pt>
                <c:pt idx="37">
                  <c:v>50.337258311664669</c:v>
                </c:pt>
                <c:pt idx="38">
                  <c:v>49.322283620911762</c:v>
                </c:pt>
                <c:pt idx="39">
                  <c:v>46.867142139225663</c:v>
                </c:pt>
                <c:pt idx="40">
                  <c:v>53.752510987306216</c:v>
                </c:pt>
                <c:pt idx="41">
                  <c:v>53.73879511310686</c:v>
                </c:pt>
                <c:pt idx="42">
                  <c:v>53.821090358303046</c:v>
                </c:pt>
                <c:pt idx="43">
                  <c:v>54.054260219692225</c:v>
                </c:pt>
                <c:pt idx="44">
                  <c:v>54.040544345492862</c:v>
                </c:pt>
                <c:pt idx="45">
                  <c:v>53.656499867910675</c:v>
                </c:pt>
                <c:pt idx="46">
                  <c:v>53.491909377518311</c:v>
                </c:pt>
                <c:pt idx="47">
                  <c:v>53.011853780540584</c:v>
                </c:pt>
                <c:pt idx="48">
                  <c:v>51.187642512025221</c:v>
                </c:pt>
                <c:pt idx="49">
                  <c:v>50.227531318069765</c:v>
                </c:pt>
                <c:pt idx="50">
                  <c:v>52.490650560964774</c:v>
                </c:pt>
                <c:pt idx="51">
                  <c:v>50.392121808462115</c:v>
                </c:pt>
                <c:pt idx="52">
                  <c:v>52.764968044952035</c:v>
                </c:pt>
                <c:pt idx="53">
                  <c:v>50.460701179458944</c:v>
                </c:pt>
                <c:pt idx="54">
                  <c:v>50.69387104084813</c:v>
                </c:pt>
                <c:pt idx="55">
                  <c:v>50.652723418250034</c:v>
                </c:pt>
                <c:pt idx="56">
                  <c:v>52.230048951176862</c:v>
                </c:pt>
                <c:pt idx="57">
                  <c:v>52.764968044952035</c:v>
                </c:pt>
                <c:pt idx="58">
                  <c:v>53.05300140313868</c:v>
                </c:pt>
                <c:pt idx="59">
                  <c:v>50.542996424655122</c:v>
                </c:pt>
                <c:pt idx="60">
                  <c:v>49.445726488706036</c:v>
                </c:pt>
                <c:pt idx="61">
                  <c:v>48.485615294750573</c:v>
                </c:pt>
                <c:pt idx="62">
                  <c:v>51.681413983202312</c:v>
                </c:pt>
                <c:pt idx="63">
                  <c:v>50.83102978284176</c:v>
                </c:pt>
                <c:pt idx="64">
                  <c:v>50.076656701876765</c:v>
                </c:pt>
                <c:pt idx="65">
                  <c:v>48.52676291734867</c:v>
                </c:pt>
                <c:pt idx="66">
                  <c:v>48.67763753354167</c:v>
                </c:pt>
                <c:pt idx="67">
                  <c:v>49.075397885323213</c:v>
                </c:pt>
                <c:pt idx="68">
                  <c:v>50.611575795651945</c:v>
                </c:pt>
                <c:pt idx="69">
                  <c:v>51.544255241208667</c:v>
                </c:pt>
                <c:pt idx="70">
                  <c:v>52.038026712385758</c:v>
                </c:pt>
                <c:pt idx="71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7310208"/>
        <c:axId val="531619136"/>
      </c:barChart>
      <c:catAx>
        <c:axId val="537310208"/>
        <c:scaling>
          <c:orientation val="minMax"/>
        </c:scaling>
        <c:delete val="0"/>
        <c:axPos val="b"/>
        <c:majorGridlines/>
        <c:numFmt formatCode="ge\r\a\l" sourceLinked="1"/>
        <c:majorTickMark val="none"/>
        <c:minorTickMark val="none"/>
        <c:tickLblPos val="nextTo"/>
        <c:crossAx val="531619136"/>
        <c:crosses val="autoZero"/>
        <c:auto val="1"/>
        <c:lblAlgn val="ctr"/>
        <c:lblOffset val="100"/>
        <c:noMultiLvlLbl val="0"/>
      </c:catAx>
      <c:valAx>
        <c:axId val="5316191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537310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'BOX PLOT'!$C$26</c:f>
              <c:strCache>
                <c:ptCount val="1"/>
                <c:pt idx="0">
                  <c:v>BAIXO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PLOT'!$D$26:$U$26</c:f>
              <c:numCache>
                <c:formatCode>General</c:formatCode>
                <c:ptCount val="18"/>
                <c:pt idx="0">
                  <c:v>32.15</c:v>
                </c:pt>
                <c:pt idx="1">
                  <c:v>36.908787347875801</c:v>
                </c:pt>
                <c:pt idx="2">
                  <c:v>33.24</c:v>
                </c:pt>
                <c:pt idx="3">
                  <c:v>0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'BOX PLOT'!$C$27</c:f>
              <c:strCache>
                <c:ptCount val="1"/>
                <c:pt idx="0">
                  <c:v>ALTO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PLOT'!$D$27:$U$27</c:f>
              <c:numCache>
                <c:formatCode>General</c:formatCode>
                <c:ptCount val="18"/>
                <c:pt idx="0">
                  <c:v>101.5</c:v>
                </c:pt>
                <c:pt idx="1">
                  <c:v>111.09334769631732</c:v>
                </c:pt>
                <c:pt idx="2">
                  <c:v>84.24</c:v>
                </c:pt>
                <c:pt idx="3">
                  <c:v>51.23</c:v>
                </c:pt>
                <c:pt idx="4">
                  <c:v>119.46458896699743</c:v>
                </c:pt>
                <c:pt idx="5" formatCode="0.00">
                  <c:v>117.72058036893907</c:v>
                </c:pt>
                <c:pt idx="6">
                  <c:v>116.84857606990991</c:v>
                </c:pt>
                <c:pt idx="7">
                  <c:v>110.04694253748231</c:v>
                </c:pt>
                <c:pt idx="8">
                  <c:v>120.33659326602661</c:v>
                </c:pt>
                <c:pt idx="9">
                  <c:v>120.68539498563828</c:v>
                </c:pt>
                <c:pt idx="10">
                  <c:v>109.69814081787064</c:v>
                </c:pt>
                <c:pt idx="11">
                  <c:v>112.488554574764</c:v>
                </c:pt>
                <c:pt idx="12">
                  <c:v>112.66295543456984</c:v>
                </c:pt>
                <c:pt idx="13">
                  <c:v>116.67417521010407</c:v>
                </c:pt>
                <c:pt idx="14">
                  <c:v>119.98779154641494</c:v>
                </c:pt>
                <c:pt idx="15">
                  <c:v>119.2901881071916</c:v>
                </c:pt>
                <c:pt idx="16">
                  <c:v>99.58289094913215</c:v>
                </c:pt>
                <c:pt idx="17">
                  <c:v>107.08212792078309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'BOX PLOT'!$C$28</c:f>
              <c:strCache>
                <c:ptCount val="1"/>
                <c:pt idx="0">
                  <c:v>PREDITOR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PLOT'!$D$28:$U$28</c:f>
              <c:numCache>
                <c:formatCode>General</c:formatCode>
                <c:ptCount val="18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'BOX PLOT'!$C$29</c:f>
              <c:strCache>
                <c:ptCount val="1"/>
                <c:pt idx="0">
                  <c:v>VALOR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'BOX PLOT'!$D$25:$U$25</c:f>
              <c:strCache>
                <c:ptCount val="18"/>
                <c:pt idx="0">
                  <c:v>CN</c:v>
                </c:pt>
                <c:pt idx="1">
                  <c:v>AA</c:v>
                </c:pt>
                <c:pt idx="2">
                  <c:v>JC</c:v>
                </c:pt>
                <c:pt idx="3">
                  <c:v>PA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</c:strCache>
            </c:strRef>
          </c:cat>
          <c:val>
            <c:numRef>
              <c:f>'BOX PLOT'!$D$29:$U$29</c:f>
              <c:numCache>
                <c:formatCode>General</c:formatCode>
                <c:ptCount val="18"/>
                <c:pt idx="0" formatCode="0.00">
                  <c:v>57.799113252337122</c:v>
                </c:pt>
                <c:pt idx="1">
                  <c:v>61.777822317087249</c:v>
                </c:pt>
                <c:pt idx="2">
                  <c:v>53.22</c:v>
                </c:pt>
                <c:pt idx="3">
                  <c:v>15.83</c:v>
                </c:pt>
                <c:pt idx="4">
                  <c:v>68.319876807257899</c:v>
                </c:pt>
                <c:pt idx="5">
                  <c:v>67.44445891073272</c:v>
                </c:pt>
                <c:pt idx="6">
                  <c:v>65.914823320017987</c:v>
                </c:pt>
                <c:pt idx="7">
                  <c:v>67.261264633293266</c:v>
                </c:pt>
                <c:pt idx="8">
                  <c:v>67.53133804704018</c:v>
                </c:pt>
                <c:pt idx="9">
                  <c:v>68.440832120035736</c:v>
                </c:pt>
                <c:pt idx="10">
                  <c:v>62.428427601667707</c:v>
                </c:pt>
                <c:pt idx="11">
                  <c:v>62.631869911194805</c:v>
                </c:pt>
                <c:pt idx="12">
                  <c:v>63.441964528872155</c:v>
                </c:pt>
                <c:pt idx="13">
                  <c:v>66.873569087833317</c:v>
                </c:pt>
                <c:pt idx="14">
                  <c:v>66.679140020726706</c:v>
                </c:pt>
                <c:pt idx="15">
                  <c:v>66.840645985746988</c:v>
                </c:pt>
                <c:pt idx="16">
                  <c:v>56.309986934508949</c:v>
                </c:pt>
                <c:pt idx="17">
                  <c:v>61.126513553899898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537529856"/>
        <c:axId val="537355392"/>
      </c:stockChart>
      <c:catAx>
        <c:axId val="537529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537355392"/>
        <c:crosses val="autoZero"/>
        <c:auto val="1"/>
        <c:lblAlgn val="ctr"/>
        <c:lblOffset val="100"/>
        <c:noMultiLvlLbl val="0"/>
      </c:catAx>
      <c:valAx>
        <c:axId val="5373553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Performance versus</a:t>
                </a:r>
                <a:r>
                  <a:rPr lang="pt-BR" baseline="0"/>
                  <a:t> random predictor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3752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1999 VENCEDOR</a:t>
            </a:r>
            <a:r>
              <a:rPr lang="pt-BR" baseline="0"/>
              <a:t> CTS 0.8 SEGUIDO DE TS 0.8</a:t>
            </a:r>
            <a:endParaRPr lang="pt-BR"/>
          </a:p>
        </c:rich>
      </c:tx>
      <c:overlay val="0"/>
    </c:title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Consolidação!$F$4:$F$27</c:f>
              <c:numCache>
                <c:formatCode>0.00</c:formatCode>
                <c:ptCount val="24"/>
                <c:pt idx="0">
                  <c:v>37.93</c:v>
                </c:pt>
                <c:pt idx="1">
                  <c:v>36.908787347875801</c:v>
                </c:pt>
                <c:pt idx="2">
                  <c:v>33.24</c:v>
                </c:pt>
                <c:pt idx="3">
                  <c:v>2.41</c:v>
                </c:pt>
                <c:pt idx="4">
                  <c:v>38.540114965461456</c:v>
                </c:pt>
                <c:pt idx="5">
                  <c:v>37.520535204470413</c:v>
                </c:pt>
                <c:pt idx="6">
                  <c:v>37.112703300074003</c:v>
                </c:pt>
                <c:pt idx="7">
                  <c:v>38.132283061065039</c:v>
                </c:pt>
                <c:pt idx="8">
                  <c:v>38.336199013263247</c:v>
                </c:pt>
                <c:pt idx="9">
                  <c:v>38.336199013263247</c:v>
                </c:pt>
                <c:pt idx="10">
                  <c:v>35.685291634686529</c:v>
                </c:pt>
                <c:pt idx="11">
                  <c:v>36.297039491281161</c:v>
                </c:pt>
                <c:pt idx="12">
                  <c:v>35.073543778091903</c:v>
                </c:pt>
                <c:pt idx="13">
                  <c:v>39.967526630848923</c:v>
                </c:pt>
                <c:pt idx="14">
                  <c:v>39.967526630848923</c:v>
                </c:pt>
                <c:pt idx="15">
                  <c:v>39.355778774254297</c:v>
                </c:pt>
                <c:pt idx="16">
                  <c:v>33.681801006675407</c:v>
                </c:pt>
                <c:pt idx="17">
                  <c:v>36.297039491281161</c:v>
                </c:pt>
                <c:pt idx="18">
                  <c:v>37.72</c:v>
                </c:pt>
                <c:pt idx="19">
                  <c:v>37.32</c:v>
                </c:pt>
                <c:pt idx="20">
                  <c:v>35.89</c:v>
                </c:pt>
                <c:pt idx="21">
                  <c:v>38.950000000000003</c:v>
                </c:pt>
                <c:pt idx="22">
                  <c:v>40.58</c:v>
                </c:pt>
                <c:pt idx="23">
                  <c:v>39.15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Consolidação!$G$4:$G$27</c:f>
              <c:numCache>
                <c:formatCode>0.00</c:formatCode>
                <c:ptCount val="24"/>
                <c:pt idx="0">
                  <c:v>63.65</c:v>
                </c:pt>
                <c:pt idx="1">
                  <c:v>66.150000000000006</c:v>
                </c:pt>
                <c:pt idx="2">
                  <c:v>66.239999999999995</c:v>
                </c:pt>
                <c:pt idx="3">
                  <c:v>26.54</c:v>
                </c:pt>
                <c:pt idx="4">
                  <c:v>83.1</c:v>
                </c:pt>
                <c:pt idx="5">
                  <c:v>80.7</c:v>
                </c:pt>
                <c:pt idx="6">
                  <c:v>79.489999999999995</c:v>
                </c:pt>
                <c:pt idx="7">
                  <c:v>91.54</c:v>
                </c:pt>
                <c:pt idx="8">
                  <c:v>85.51</c:v>
                </c:pt>
                <c:pt idx="9">
                  <c:v>85.51</c:v>
                </c:pt>
                <c:pt idx="10">
                  <c:v>72.27</c:v>
                </c:pt>
                <c:pt idx="11">
                  <c:v>69.86</c:v>
                </c:pt>
                <c:pt idx="12">
                  <c:v>71.06</c:v>
                </c:pt>
                <c:pt idx="13">
                  <c:v>73.47</c:v>
                </c:pt>
                <c:pt idx="14">
                  <c:v>72.27</c:v>
                </c:pt>
                <c:pt idx="15">
                  <c:v>73.47</c:v>
                </c:pt>
                <c:pt idx="16">
                  <c:v>64.900000000000006</c:v>
                </c:pt>
                <c:pt idx="17">
                  <c:v>68.650000000000006</c:v>
                </c:pt>
                <c:pt idx="18">
                  <c:v>74.67</c:v>
                </c:pt>
                <c:pt idx="19">
                  <c:v>74.67</c:v>
                </c:pt>
                <c:pt idx="20">
                  <c:v>68.650000000000006</c:v>
                </c:pt>
                <c:pt idx="21">
                  <c:v>72.27</c:v>
                </c:pt>
                <c:pt idx="22">
                  <c:v>69.89</c:v>
                </c:pt>
                <c:pt idx="23">
                  <c:v>71.14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8"/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Consolidação!$B$4:$B$27</c:f>
              <c:strCache>
                <c:ptCount val="24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 0.8)</c:v>
                </c:pt>
                <c:pt idx="5">
                  <c:v>TS (β =  0.5)</c:v>
                </c:pt>
                <c:pt idx="6">
                  <c:v>TS (β =  0.2)</c:v>
                </c:pt>
                <c:pt idx="7">
                  <c:v>CTS (α = 0.8) </c:v>
                </c:pt>
                <c:pt idx="8">
                  <c:v>CTS (α = 0.5) </c:v>
                </c:pt>
                <c:pt idx="9">
                  <c:v>CTS (α = 0.2) </c:v>
                </c:pt>
                <c:pt idx="10">
                  <c:v>TwCN (β = 0.8)</c:v>
                </c:pt>
                <c:pt idx="11">
                  <c:v>TwCN (β = 0.5)</c:v>
                </c:pt>
                <c:pt idx="12">
                  <c:v>TwCN (β = 0.2)</c:v>
                </c:pt>
                <c:pt idx="13">
                  <c:v>TwAA (β = 0.8)</c:v>
                </c:pt>
                <c:pt idx="14">
                  <c:v>TwAA (β = 0.5)</c:v>
                </c:pt>
                <c:pt idx="15">
                  <c:v>TwAA (β = 0.2)</c:v>
                </c:pt>
                <c:pt idx="16">
                  <c:v>CwCN</c:v>
                </c:pt>
                <c:pt idx="17">
                  <c:v>CwAA</c:v>
                </c:pt>
                <c:pt idx="18">
                  <c:v>CTwCN (β = 0.8)</c:v>
                </c:pt>
                <c:pt idx="19">
                  <c:v>CTwCN (β = 0.5)</c:v>
                </c:pt>
                <c:pt idx="20">
                  <c:v>CTwCN (β = 0.2)</c:v>
                </c:pt>
                <c:pt idx="21">
                  <c:v>CTwAA (β = 0.8)</c:v>
                </c:pt>
                <c:pt idx="22">
                  <c:v>CTwAA (β = 0.5)</c:v>
                </c:pt>
                <c:pt idx="23">
                  <c:v>CTwAA (β = 0.2)</c:v>
                </c:pt>
              </c:strCache>
            </c:strRef>
          </c:cat>
          <c:val>
            <c:numRef>
              <c:f>Consolidação!$H$4:$H$27</c:f>
              <c:numCache>
                <c:formatCode>0.00</c:formatCode>
                <c:ptCount val="24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59.807717600529955</c:v>
                </c:pt>
                <c:pt idx="5">
                  <c:v>58.79766228794972</c:v>
                </c:pt>
                <c:pt idx="6">
                  <c:v>57.420154390703189</c:v>
                </c:pt>
                <c:pt idx="7">
                  <c:v>62.94126474510756</c:v>
                </c:pt>
                <c:pt idx="8">
                  <c:v>60.454764469176368</c:v>
                </c:pt>
                <c:pt idx="9">
                  <c:v>60.130393083378259</c:v>
                </c:pt>
                <c:pt idx="10">
                  <c:v>54.566757276939811</c:v>
                </c:pt>
                <c:pt idx="11">
                  <c:v>55.012773366721866</c:v>
                </c:pt>
                <c:pt idx="12">
                  <c:v>55.814392704423014</c:v>
                </c:pt>
                <c:pt idx="13">
                  <c:v>59.013737869459099</c:v>
                </c:pt>
                <c:pt idx="14">
                  <c:v>59.478162038725735</c:v>
                </c:pt>
                <c:pt idx="15">
                  <c:v>58.698330647074314</c:v>
                </c:pt>
                <c:pt idx="16">
                  <c:v>50.989833761643936</c:v>
                </c:pt>
                <c:pt idx="17">
                  <c:v>55.745454661858368</c:v>
                </c:pt>
                <c:pt idx="18">
                  <c:v>55.25610448294325</c:v>
                </c:pt>
                <c:pt idx="19">
                  <c:v>57.053213088993814</c:v>
                </c:pt>
                <c:pt idx="20">
                  <c:v>55.488562469686634</c:v>
                </c:pt>
                <c:pt idx="21">
                  <c:v>57.346200736546351</c:v>
                </c:pt>
                <c:pt idx="22">
                  <c:v>58.163812442873926</c:v>
                </c:pt>
                <c:pt idx="23">
                  <c:v>59.174271626163673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47308544"/>
        <c:axId val="537359424"/>
      </c:stockChart>
      <c:catAx>
        <c:axId val="54730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7359424"/>
        <c:crosses val="autoZero"/>
        <c:auto val="1"/>
        <c:lblAlgn val="ctr"/>
        <c:lblOffset val="100"/>
        <c:noMultiLvlLbl val="0"/>
      </c:catAx>
      <c:valAx>
        <c:axId val="537359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47308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109903</xdr:colOff>
      <xdr:row>150</xdr:row>
      <xdr:rowOff>44450</xdr:rowOff>
    </xdr:from>
    <xdr:to>
      <xdr:col>19</xdr:col>
      <xdr:colOff>490904</xdr:colOff>
      <xdr:row>169</xdr:row>
      <xdr:rowOff>153866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2212731</xdr:colOff>
      <xdr:row>170</xdr:row>
      <xdr:rowOff>153864</xdr:rowOff>
    </xdr:from>
    <xdr:to>
      <xdr:col>12</xdr:col>
      <xdr:colOff>465504</xdr:colOff>
      <xdr:row>189</xdr:row>
      <xdr:rowOff>109903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28575</xdr:rowOff>
    </xdr:from>
    <xdr:to>
      <xdr:col>21</xdr:col>
      <xdr:colOff>180974</xdr:colOff>
      <xdr:row>33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447674</xdr:colOff>
      <xdr:row>2</xdr:row>
      <xdr:rowOff>57149</xdr:rowOff>
    </xdr:from>
    <xdr:to>
      <xdr:col>14</xdr:col>
      <xdr:colOff>409469</xdr:colOff>
      <xdr:row>25</xdr:row>
      <xdr:rowOff>704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5</xdr:row>
      <xdr:rowOff>66675</xdr:rowOff>
    </xdr:from>
    <xdr:to>
      <xdr:col>13</xdr:col>
      <xdr:colOff>561540</xdr:colOff>
      <xdr:row>27</xdr:row>
      <xdr:rowOff>134054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95249</xdr:rowOff>
    </xdr:from>
    <xdr:to>
      <xdr:col>16</xdr:col>
      <xdr:colOff>28440</xdr:colOff>
      <xdr:row>30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123822</xdr:colOff>
      <xdr:row>8</xdr:row>
      <xdr:rowOff>104774</xdr:rowOff>
    </xdr:from>
    <xdr:to>
      <xdr:col>21</xdr:col>
      <xdr:colOff>390525</xdr:colOff>
      <xdr:row>31</xdr:row>
      <xdr:rowOff>114299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6</xdr:row>
      <xdr:rowOff>76200</xdr:rowOff>
    </xdr:from>
    <xdr:to>
      <xdr:col>19</xdr:col>
      <xdr:colOff>333374</xdr:colOff>
      <xdr:row>32</xdr:row>
      <xdr:rowOff>38099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31</xdr:row>
      <xdr:rowOff>71436</xdr:rowOff>
    </xdr:from>
    <xdr:to>
      <xdr:col>19</xdr:col>
      <xdr:colOff>95249</xdr:colOff>
      <xdr:row>48</xdr:row>
      <xdr:rowOff>114300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476250</xdr:colOff>
      <xdr:row>29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0</xdr:rowOff>
    </xdr:from>
    <xdr:to>
      <xdr:col>21</xdr:col>
      <xdr:colOff>552449</xdr:colOff>
      <xdr:row>27</xdr:row>
      <xdr:rowOff>114300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999_resultado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Table"/>
      <sheetName val="Results 1994-1999"/>
      <sheetName val="GR-QC"/>
      <sheetName val="HEP-TH"/>
      <sheetName val="HEP-PH"/>
      <sheetName val="COND-MAT"/>
      <sheetName val="ASTRO-PH"/>
      <sheetName val="MAS"/>
      <sheetName val="Exemplo da Formula"/>
    </sheetNames>
    <sheetDataSet>
      <sheetData sheetId="0">
        <row r="7">
          <cell r="I7">
            <v>1150</v>
          </cell>
        </row>
        <row r="16">
          <cell r="I16">
            <v>2087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I12" sqref="I12:I16"/>
    </sheetView>
  </sheetViews>
  <sheetFormatPr defaultRowHeight="15" x14ac:dyDescent="0.25"/>
  <cols>
    <col min="2" max="2" width="8.5703125"/>
    <col min="6" max="6" width="13"/>
    <col min="8" max="8" width="7.28515625"/>
    <col min="9" max="9" width="11.140625"/>
    <col min="19" max="19" width="33"/>
  </cols>
  <sheetData>
    <row r="2" spans="2:12" ht="32.25" customHeight="1" x14ac:dyDescent="0.25">
      <c r="B2" s="40" t="s">
        <v>0</v>
      </c>
      <c r="C2" s="40"/>
      <c r="D2" s="40"/>
      <c r="E2" s="40"/>
      <c r="F2" s="40"/>
      <c r="G2" s="40"/>
      <c r="H2" s="40"/>
      <c r="I2" s="40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5345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41" t="s">
        <v>11</v>
      </c>
      <c r="C10" s="41"/>
      <c r="D10" s="41"/>
      <c r="E10" s="41"/>
      <c r="F10" s="41"/>
      <c r="G10" s="41"/>
      <c r="H10" s="41"/>
      <c r="I10" s="41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5114</v>
      </c>
      <c r="E12" s="2">
        <v>6227</v>
      </c>
      <c r="F12" s="2">
        <v>18136</v>
      </c>
      <c r="G12" s="2">
        <v>812</v>
      </c>
      <c r="H12" s="2">
        <v>1069</v>
      </c>
      <c r="I12" s="7">
        <v>463</v>
      </c>
    </row>
    <row r="13" spans="2:12" x14ac:dyDescent="0.25">
      <c r="B13" s="6" t="s">
        <v>7</v>
      </c>
      <c r="C13" s="2"/>
      <c r="D13" s="2">
        <v>9098</v>
      </c>
      <c r="E13" s="2">
        <v>13367</v>
      </c>
      <c r="F13" s="2">
        <v>27970</v>
      </c>
      <c r="G13" s="2">
        <v>1893</v>
      </c>
      <c r="H13" s="2">
        <v>2639</v>
      </c>
      <c r="I13" s="7">
        <v>1293</v>
      </c>
    </row>
    <row r="14" spans="2:12" x14ac:dyDescent="0.25">
      <c r="B14" s="6" t="s">
        <v>8</v>
      </c>
      <c r="C14" s="2"/>
      <c r="D14" s="2">
        <v>11728</v>
      </c>
      <c r="E14" s="2">
        <v>16003</v>
      </c>
      <c r="F14" s="2">
        <v>176676</v>
      </c>
      <c r="G14" s="2">
        <v>2476</v>
      </c>
      <c r="H14" s="2">
        <v>13837</v>
      </c>
      <c r="I14" s="7">
        <v>8246</v>
      </c>
    </row>
    <row r="15" spans="2:12" x14ac:dyDescent="0.25">
      <c r="B15" s="6" t="s">
        <v>9</v>
      </c>
      <c r="C15" s="2"/>
      <c r="D15" s="2">
        <v>25280</v>
      </c>
      <c r="E15" s="2">
        <v>22612</v>
      </c>
      <c r="F15" s="2">
        <v>157192</v>
      </c>
      <c r="G15" s="2">
        <v>4437</v>
      </c>
      <c r="H15" s="2">
        <v>12897</v>
      </c>
      <c r="I15" s="7">
        <v>7507</v>
      </c>
    </row>
    <row r="16" spans="2:12" x14ac:dyDescent="0.25">
      <c r="B16" s="6" t="s">
        <v>10</v>
      </c>
      <c r="C16" s="2"/>
      <c r="D16" s="2">
        <v>25280</v>
      </c>
      <c r="E16" s="2">
        <v>22473</v>
      </c>
      <c r="F16" s="2">
        <v>363512</v>
      </c>
      <c r="G16" s="2">
        <v>6197</v>
      </c>
      <c r="H16" s="2">
        <v>52056</v>
      </c>
      <c r="I16" s="7">
        <v>37362</v>
      </c>
    </row>
    <row r="17" spans="1:12" x14ac:dyDescent="0.25">
      <c r="B17" s="1"/>
      <c r="C17" s="2"/>
      <c r="D17" s="2"/>
      <c r="E17" s="2"/>
      <c r="F17" s="2"/>
      <c r="G17" s="2"/>
      <c r="H17" s="2"/>
      <c r="I17" s="7"/>
    </row>
    <row r="18" spans="1:12" ht="24.75" customHeight="1" x14ac:dyDescent="0.25">
      <c r="B18" s="41" t="s">
        <v>12</v>
      </c>
      <c r="C18" s="41"/>
      <c r="D18" s="41"/>
      <c r="E18" s="41"/>
      <c r="F18" s="41"/>
      <c r="G18" s="41"/>
      <c r="H18" s="41"/>
      <c r="I18" s="41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-2992</v>
      </c>
      <c r="E21" s="2">
        <f t="shared" si="0"/>
        <v>-2940</v>
      </c>
      <c r="F21" s="2">
        <f t="shared" si="0"/>
        <v>-12412</v>
      </c>
      <c r="G21" s="2">
        <f t="shared" si="0"/>
        <v>-326</v>
      </c>
      <c r="H21" s="2">
        <f t="shared" si="0"/>
        <v>-550</v>
      </c>
      <c r="I21" s="7">
        <f t="shared" si="0"/>
        <v>-63</v>
      </c>
    </row>
    <row r="22" spans="1:12" x14ac:dyDescent="0.25">
      <c r="A22" s="9"/>
      <c r="B22" s="10" t="s">
        <v>7</v>
      </c>
      <c r="C22" s="11"/>
      <c r="D22" s="12">
        <f t="shared" si="0"/>
        <v>-3857</v>
      </c>
      <c r="E22" s="12">
        <f t="shared" si="0"/>
        <v>-3869</v>
      </c>
      <c r="F22" s="12">
        <f t="shared" si="0"/>
        <v>-12128</v>
      </c>
      <c r="G22" s="12">
        <f t="shared" si="0"/>
        <v>-455</v>
      </c>
      <c r="H22" s="12">
        <f t="shared" si="0"/>
        <v>-328</v>
      </c>
      <c r="I22" s="13">
        <f t="shared" si="0"/>
        <v>283</v>
      </c>
      <c r="J22" s="9"/>
    </row>
    <row r="23" spans="1:12" x14ac:dyDescent="0.25">
      <c r="B23" s="14" t="s">
        <v>8</v>
      </c>
      <c r="C23" s="15"/>
      <c r="D23" s="2">
        <f t="shared" si="0"/>
        <v>-6314</v>
      </c>
      <c r="E23" s="2">
        <f t="shared" si="0"/>
        <v>-5749</v>
      </c>
      <c r="F23" s="2">
        <f t="shared" si="0"/>
        <v>-128870</v>
      </c>
      <c r="G23" s="2">
        <f t="shared" si="0"/>
        <v>-686</v>
      </c>
      <c r="H23" s="2">
        <f t="shared" si="0"/>
        <v>-7183</v>
      </c>
      <c r="I23" s="7">
        <f t="shared" si="0"/>
        <v>-4952</v>
      </c>
    </row>
    <row r="24" spans="1:12" x14ac:dyDescent="0.25">
      <c r="B24" s="10" t="s">
        <v>9</v>
      </c>
      <c r="C24" s="11"/>
      <c r="D24" s="12">
        <f t="shared" si="0"/>
        <v>-19811</v>
      </c>
      <c r="E24" s="12">
        <f t="shared" si="0"/>
        <v>-15912</v>
      </c>
      <c r="F24" s="12">
        <f t="shared" si="0"/>
        <v>-137311</v>
      </c>
      <c r="G24" s="12">
        <f t="shared" si="0"/>
        <v>-3184</v>
      </c>
      <c r="H24" s="12">
        <f t="shared" si="0"/>
        <v>-10998</v>
      </c>
      <c r="I24" s="13">
        <f t="shared" si="0"/>
        <v>-6357</v>
      </c>
    </row>
    <row r="25" spans="1:12" x14ac:dyDescent="0.25">
      <c r="B25" s="6" t="s">
        <v>10</v>
      </c>
      <c r="C25" s="16"/>
      <c r="D25" s="2">
        <f t="shared" si="0"/>
        <v>-19935</v>
      </c>
      <c r="E25" s="2">
        <f t="shared" si="0"/>
        <v>-16657</v>
      </c>
      <c r="F25" s="2">
        <f t="shared" si="0"/>
        <v>-321660</v>
      </c>
      <c r="G25" s="2">
        <f t="shared" si="0"/>
        <v>-4636</v>
      </c>
      <c r="H25" s="2">
        <f t="shared" si="0"/>
        <v>-45878</v>
      </c>
      <c r="I25" s="7">
        <f t="shared" si="0"/>
        <v>-31611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N14" sqref="N14"/>
    </sheetView>
  </sheetViews>
  <sheetFormatPr defaultRowHeight="15" x14ac:dyDescent="0.25"/>
  <cols>
    <col min="2" max="2" width="26.5703125" bestFit="1" customWidth="1"/>
    <col min="3" max="3" width="10" customWidth="1"/>
    <col min="4" max="4" width="10.42578125" customWidth="1"/>
    <col min="5" max="5" width="10.140625" bestFit="1" customWidth="1"/>
    <col min="6" max="8" width="9.140625" customWidth="1"/>
    <col min="9" max="9" width="12" customWidth="1"/>
    <col min="10" max="10" width="9.140625" customWidth="1"/>
    <col min="11" max="11" width="12" customWidth="1"/>
  </cols>
  <sheetData>
    <row r="2" spans="2:11" x14ac:dyDescent="0.25">
      <c r="B2" s="2"/>
      <c r="C2" s="24" t="s">
        <v>68</v>
      </c>
      <c r="D2" s="24" t="s">
        <v>69</v>
      </c>
      <c r="E2" s="24" t="s">
        <v>70</v>
      </c>
      <c r="F2" s="26" t="s">
        <v>68</v>
      </c>
      <c r="G2" s="26" t="s">
        <v>69</v>
      </c>
      <c r="H2" s="26">
        <v>1999</v>
      </c>
      <c r="I2" s="28" t="s">
        <v>68</v>
      </c>
      <c r="J2" s="28" t="s">
        <v>69</v>
      </c>
      <c r="K2" s="28">
        <v>2005</v>
      </c>
    </row>
    <row r="3" spans="2:11" x14ac:dyDescent="0.25">
      <c r="B3" s="2" t="s">
        <v>33</v>
      </c>
      <c r="C3" s="25"/>
      <c r="D3" s="25"/>
      <c r="E3" s="25">
        <v>0.15277538017018943</v>
      </c>
      <c r="F3" s="27"/>
      <c r="G3" s="27"/>
      <c r="H3" s="27">
        <v>0.15450148607375971</v>
      </c>
      <c r="I3" s="29"/>
      <c r="J3" s="29"/>
      <c r="K3" s="29">
        <v>0.15104927426661915</v>
      </c>
    </row>
    <row r="4" spans="2:11" x14ac:dyDescent="0.25">
      <c r="B4" s="2" t="s">
        <v>15</v>
      </c>
      <c r="C4" s="25">
        <v>32.15</v>
      </c>
      <c r="D4" s="25">
        <v>101.5</v>
      </c>
      <c r="E4" s="25">
        <v>57.799113252337122</v>
      </c>
      <c r="F4" s="27">
        <v>37.93</v>
      </c>
      <c r="G4" s="27">
        <v>63.65</v>
      </c>
      <c r="H4" s="27">
        <v>51.576440797759247</v>
      </c>
      <c r="I4" s="29">
        <v>32.15</v>
      </c>
      <c r="J4" s="29">
        <v>101.5</v>
      </c>
      <c r="K4" s="29">
        <v>64.021785706914997</v>
      </c>
    </row>
    <row r="5" spans="2:11" x14ac:dyDescent="0.25">
      <c r="B5" s="2" t="s">
        <v>17</v>
      </c>
      <c r="C5" s="25">
        <v>36.908787347875801</v>
      </c>
      <c r="D5" s="25">
        <v>111.09334769631732</v>
      </c>
      <c r="E5" s="25">
        <v>61.777822317087249</v>
      </c>
      <c r="F5" s="27">
        <v>36.908787347875801</v>
      </c>
      <c r="G5" s="27">
        <v>66.150000000000006</v>
      </c>
      <c r="H5" s="27">
        <v>55.102842638005868</v>
      </c>
      <c r="I5" s="29">
        <v>42.87</v>
      </c>
      <c r="J5" s="29">
        <v>111.09334769631732</v>
      </c>
      <c r="K5" s="29">
        <v>68.452801996168631</v>
      </c>
    </row>
    <row r="6" spans="2:11" x14ac:dyDescent="0.25">
      <c r="B6" s="2" t="s">
        <v>19</v>
      </c>
      <c r="C6" s="25">
        <v>33.24</v>
      </c>
      <c r="D6" s="25">
        <v>84.24</v>
      </c>
      <c r="E6" s="25">
        <v>53.22846164266376</v>
      </c>
      <c r="F6" s="27">
        <v>33.24</v>
      </c>
      <c r="G6" s="27">
        <v>66.239999999999995</v>
      </c>
      <c r="H6" s="27">
        <v>52.322937009710721</v>
      </c>
      <c r="I6" s="29">
        <v>37.229999999999997</v>
      </c>
      <c r="J6" s="29">
        <v>84.24</v>
      </c>
      <c r="K6" s="29">
        <v>54.133986275616806</v>
      </c>
    </row>
    <row r="7" spans="2:11" x14ac:dyDescent="0.25">
      <c r="B7" s="2" t="s">
        <v>21</v>
      </c>
      <c r="C7" s="25">
        <v>0</v>
      </c>
      <c r="D7" s="25">
        <v>51.23</v>
      </c>
      <c r="E7" s="25">
        <v>15.83596770142999</v>
      </c>
      <c r="F7" s="27">
        <v>2.41</v>
      </c>
      <c r="G7" s="27">
        <v>26.54</v>
      </c>
      <c r="H7" s="27">
        <v>8.6939735872762718</v>
      </c>
      <c r="I7" s="29">
        <v>0</v>
      </c>
      <c r="J7" s="29">
        <v>51.23</v>
      </c>
      <c r="K7" s="29">
        <v>22.977961815583711</v>
      </c>
    </row>
    <row r="8" spans="2:11" x14ac:dyDescent="0.25">
      <c r="B8" s="2" t="s">
        <v>36</v>
      </c>
      <c r="C8" s="25">
        <v>38.540114965461456</v>
      </c>
      <c r="D8" s="25">
        <v>119.46458896699743</v>
      </c>
      <c r="E8" s="25">
        <v>68.319876807257899</v>
      </c>
      <c r="F8" s="27">
        <v>38.540114965461456</v>
      </c>
      <c r="G8" s="27">
        <v>83.1</v>
      </c>
      <c r="H8" s="27">
        <v>59.807717600529955</v>
      </c>
      <c r="I8" s="29">
        <v>55.12</v>
      </c>
      <c r="J8" s="29">
        <v>119.46458896699743</v>
      </c>
      <c r="K8" s="29">
        <v>76.832036013985856</v>
      </c>
    </row>
    <row r="9" spans="2:11" x14ac:dyDescent="0.25">
      <c r="B9" s="2" t="s">
        <v>35</v>
      </c>
      <c r="C9" s="25">
        <v>37.520535204470413</v>
      </c>
      <c r="D9" s="25">
        <v>117.72058036893907</v>
      </c>
      <c r="E9" s="25">
        <v>67.44445891073272</v>
      </c>
      <c r="F9" s="27">
        <v>37.520535204470413</v>
      </c>
      <c r="G9" s="27">
        <v>80.7</v>
      </c>
      <c r="H9" s="27">
        <v>58.79766228794972</v>
      </c>
      <c r="I9" s="29">
        <v>52</v>
      </c>
      <c r="J9" s="29">
        <v>117.72058036893907</v>
      </c>
      <c r="K9" s="29">
        <v>76.091255533515721</v>
      </c>
    </row>
    <row r="10" spans="2:11" x14ac:dyDescent="0.25">
      <c r="B10" s="2" t="s">
        <v>34</v>
      </c>
      <c r="C10" s="25">
        <v>37.112703300074003</v>
      </c>
      <c r="D10" s="25">
        <v>116.84857606990991</v>
      </c>
      <c r="E10" s="25">
        <v>65.914823320017987</v>
      </c>
      <c r="F10" s="27">
        <v>37.112703300074003</v>
      </c>
      <c r="G10" s="27">
        <v>79.489999999999995</v>
      </c>
      <c r="H10" s="27">
        <v>57.420154390703189</v>
      </c>
      <c r="I10" s="29">
        <v>51.83</v>
      </c>
      <c r="J10" s="29">
        <v>116.84857606990991</v>
      </c>
      <c r="K10" s="29">
        <v>74.409492249332772</v>
      </c>
    </row>
    <row r="11" spans="2:11" x14ac:dyDescent="0.25">
      <c r="B11" s="2" t="s">
        <v>37</v>
      </c>
      <c r="C11" s="25">
        <v>38.132283061065039</v>
      </c>
      <c r="D11" s="25">
        <v>110.04694253748231</v>
      </c>
      <c r="E11" s="25">
        <v>67.261264633293266</v>
      </c>
      <c r="F11" s="27">
        <v>38.132283061065039</v>
      </c>
      <c r="G11" s="27">
        <v>91.54</v>
      </c>
      <c r="H11" s="27">
        <v>62.94126474510756</v>
      </c>
      <c r="I11" s="29">
        <v>48.99</v>
      </c>
      <c r="J11" s="29">
        <v>110.04694253748231</v>
      </c>
      <c r="K11" s="29">
        <v>71.581264521478971</v>
      </c>
    </row>
    <row r="12" spans="2:11" x14ac:dyDescent="0.25">
      <c r="B12" s="2" t="s">
        <v>38</v>
      </c>
      <c r="C12" s="25">
        <v>38.336199013263247</v>
      </c>
      <c r="D12" s="25">
        <v>120.33659326602661</v>
      </c>
      <c r="E12" s="25">
        <v>67.53133804704018</v>
      </c>
      <c r="F12" s="27">
        <v>38.336199013263247</v>
      </c>
      <c r="G12" s="27">
        <v>85.51</v>
      </c>
      <c r="H12" s="27">
        <v>60.454764469176368</v>
      </c>
      <c r="I12" s="29">
        <v>48.99</v>
      </c>
      <c r="J12" s="29">
        <v>120.33659326602661</v>
      </c>
      <c r="K12" s="29">
        <v>74.607911624903977</v>
      </c>
    </row>
    <row r="13" spans="2:11" x14ac:dyDescent="0.25">
      <c r="B13" s="2" t="s">
        <v>39</v>
      </c>
      <c r="C13" s="25">
        <v>38.336199013263247</v>
      </c>
      <c r="D13" s="25">
        <v>120.68539498563828</v>
      </c>
      <c r="E13" s="25">
        <v>68.440832120035736</v>
      </c>
      <c r="F13" s="27">
        <v>38.336199013263247</v>
      </c>
      <c r="G13" s="27">
        <v>85.51</v>
      </c>
      <c r="H13" s="27">
        <v>60.130393083378259</v>
      </c>
      <c r="I13" s="29">
        <v>52.04</v>
      </c>
      <c r="J13" s="29">
        <v>120.68539498563828</v>
      </c>
      <c r="K13" s="29">
        <v>76.751271156693207</v>
      </c>
    </row>
    <row r="14" spans="2:11" x14ac:dyDescent="0.25">
      <c r="B14" s="20" t="s">
        <v>40</v>
      </c>
      <c r="C14" s="25">
        <v>35.685291634686529</v>
      </c>
      <c r="D14" s="25">
        <v>109.69814081787064</v>
      </c>
      <c r="E14" s="25">
        <v>62.428427601667707</v>
      </c>
      <c r="F14" s="27">
        <v>35.685291634686529</v>
      </c>
      <c r="G14" s="27">
        <v>72.27</v>
      </c>
      <c r="H14" s="27">
        <v>54.566757276939811</v>
      </c>
      <c r="I14" s="29">
        <v>47.46</v>
      </c>
      <c r="J14" s="29">
        <v>109.69814081787064</v>
      </c>
      <c r="K14" s="29">
        <v>70.290097926395603</v>
      </c>
    </row>
    <row r="15" spans="2:11" x14ac:dyDescent="0.25">
      <c r="B15" s="20" t="s">
        <v>41</v>
      </c>
      <c r="C15" s="25">
        <v>36.297039491281161</v>
      </c>
      <c r="D15" s="25">
        <v>112.488554574764</v>
      </c>
      <c r="E15" s="25">
        <v>62.631869911194805</v>
      </c>
      <c r="F15" s="27">
        <v>36.297039491281161</v>
      </c>
      <c r="G15" s="27">
        <v>69.86</v>
      </c>
      <c r="H15" s="27">
        <v>55.012773366721866</v>
      </c>
      <c r="I15" s="29">
        <v>44.4</v>
      </c>
      <c r="J15" s="29">
        <v>112.488554574764</v>
      </c>
      <c r="K15" s="29">
        <v>70.250966455667751</v>
      </c>
    </row>
    <row r="16" spans="2:11" x14ac:dyDescent="0.25">
      <c r="B16" s="20" t="s">
        <v>42</v>
      </c>
      <c r="C16" s="25">
        <v>35.073543778091903</v>
      </c>
      <c r="D16" s="25">
        <v>112.66295543456984</v>
      </c>
      <c r="E16" s="25">
        <v>63.441964528872155</v>
      </c>
      <c r="F16" s="27">
        <v>35.073543778091903</v>
      </c>
      <c r="G16" s="27">
        <v>71.06</v>
      </c>
      <c r="H16" s="27">
        <v>55.814392704423014</v>
      </c>
      <c r="I16" s="29">
        <v>45.93</v>
      </c>
      <c r="J16" s="29">
        <v>112.66295543456984</v>
      </c>
      <c r="K16" s="29">
        <v>71.069536353321297</v>
      </c>
    </row>
    <row r="17" spans="2:11" x14ac:dyDescent="0.25">
      <c r="B17" s="20" t="s">
        <v>43</v>
      </c>
      <c r="C17" s="25">
        <v>39.967526630848923</v>
      </c>
      <c r="D17" s="25">
        <v>116.67417521010407</v>
      </c>
      <c r="E17" s="25">
        <v>66.873569087833317</v>
      </c>
      <c r="F17" s="27">
        <v>39.967526630848923</v>
      </c>
      <c r="G17" s="27">
        <v>73.47</v>
      </c>
      <c r="H17" s="27">
        <v>59.013737869459099</v>
      </c>
      <c r="I17" s="29">
        <v>52.01</v>
      </c>
      <c r="J17" s="29">
        <v>116.67417521010407</v>
      </c>
      <c r="K17" s="29">
        <v>74.733400306207528</v>
      </c>
    </row>
    <row r="18" spans="2:11" x14ac:dyDescent="0.25">
      <c r="B18" s="20" t="s">
        <v>44</v>
      </c>
      <c r="C18" s="25">
        <v>39.967526630848923</v>
      </c>
      <c r="D18" s="25">
        <v>119.98779154641494</v>
      </c>
      <c r="E18" s="25">
        <v>66.679140020726706</v>
      </c>
      <c r="F18" s="27">
        <v>39.967526630848923</v>
      </c>
      <c r="G18" s="27">
        <v>72.27</v>
      </c>
      <c r="H18" s="27">
        <v>59.478162038725735</v>
      </c>
      <c r="I18" s="29">
        <v>52.05</v>
      </c>
      <c r="J18" s="29">
        <v>119.98779154641494</v>
      </c>
      <c r="K18" s="29">
        <v>73.880118002727684</v>
      </c>
    </row>
    <row r="19" spans="2:11" x14ac:dyDescent="0.25">
      <c r="B19" s="20" t="s">
        <v>45</v>
      </c>
      <c r="C19" s="25">
        <v>39.355778774254297</v>
      </c>
      <c r="D19" s="25">
        <v>119.2901881071916</v>
      </c>
      <c r="E19" s="25">
        <v>66.840645985746988</v>
      </c>
      <c r="F19" s="27">
        <v>39.355778774254297</v>
      </c>
      <c r="G19" s="27">
        <v>73.47</v>
      </c>
      <c r="H19" s="27">
        <v>58.698330647074314</v>
      </c>
      <c r="I19" s="29">
        <v>53.14</v>
      </c>
      <c r="J19" s="29">
        <v>119.2901881071916</v>
      </c>
      <c r="K19" s="29">
        <v>74.982961324419634</v>
      </c>
    </row>
    <row r="20" spans="2:11" x14ac:dyDescent="0.25">
      <c r="B20" s="2" t="s">
        <v>46</v>
      </c>
      <c r="C20" s="25">
        <v>33.681801006675407</v>
      </c>
      <c r="D20" s="25">
        <v>99.58289094913215</v>
      </c>
      <c r="E20" s="25">
        <v>56.309986934508949</v>
      </c>
      <c r="F20" s="27">
        <v>33.681801006675407</v>
      </c>
      <c r="G20" s="27">
        <v>64.900000000000006</v>
      </c>
      <c r="H20" s="27">
        <v>50.989833761643936</v>
      </c>
      <c r="I20" s="29">
        <v>33.68</v>
      </c>
      <c r="J20" s="29">
        <v>99.58289094913215</v>
      </c>
      <c r="K20" s="29">
        <v>61.630140107373961</v>
      </c>
    </row>
    <row r="21" spans="2:11" x14ac:dyDescent="0.25">
      <c r="B21" s="2" t="s">
        <v>47</v>
      </c>
      <c r="C21" s="25">
        <v>36.297039491281161</v>
      </c>
      <c r="D21" s="25">
        <v>107.08212792078309</v>
      </c>
      <c r="E21" s="25">
        <v>61.126513553899898</v>
      </c>
      <c r="F21" s="27">
        <v>36.297039491281161</v>
      </c>
      <c r="G21" s="27">
        <v>68.650000000000006</v>
      </c>
      <c r="H21" s="27">
        <v>55.745454661858368</v>
      </c>
      <c r="I21" s="29">
        <v>39.81</v>
      </c>
      <c r="J21" s="29">
        <v>107.08212792078309</v>
      </c>
      <c r="K21" s="29">
        <v>66.507572445941406</v>
      </c>
    </row>
    <row r="22" spans="2:11" x14ac:dyDescent="0.25">
      <c r="B22" s="20" t="s">
        <v>62</v>
      </c>
      <c r="C22" s="25">
        <v>37.72</v>
      </c>
      <c r="D22" s="25">
        <v>110.22</v>
      </c>
      <c r="E22" s="25">
        <v>63.21366631821347</v>
      </c>
      <c r="F22" s="27">
        <v>37.72</v>
      </c>
      <c r="G22" s="27">
        <v>74.67</v>
      </c>
      <c r="H22" s="27">
        <v>55.25610448294325</v>
      </c>
      <c r="I22" s="29">
        <v>48.69</v>
      </c>
      <c r="J22" s="29">
        <v>110.22</v>
      </c>
      <c r="K22" s="29">
        <v>71.171228153483696</v>
      </c>
    </row>
    <row r="23" spans="2:11" x14ac:dyDescent="0.25">
      <c r="B23" s="20" t="s">
        <v>63</v>
      </c>
      <c r="C23" s="25">
        <v>37.32</v>
      </c>
      <c r="D23" s="25">
        <v>111.79</v>
      </c>
      <c r="E23" s="25">
        <v>64.676900559795769</v>
      </c>
      <c r="F23" s="27">
        <v>37.32</v>
      </c>
      <c r="G23" s="27">
        <v>74.67</v>
      </c>
      <c r="H23" s="27">
        <v>57.053213088993814</v>
      </c>
      <c r="I23" s="29">
        <v>49.93</v>
      </c>
      <c r="J23" s="29">
        <v>111.79</v>
      </c>
      <c r="K23" s="29">
        <v>72.300588030597723</v>
      </c>
    </row>
    <row r="24" spans="2:11" x14ac:dyDescent="0.25">
      <c r="B24" s="20" t="s">
        <v>64</v>
      </c>
      <c r="C24" s="25">
        <v>35.89</v>
      </c>
      <c r="D24" s="25">
        <v>111.44</v>
      </c>
      <c r="E24" s="25">
        <v>64.007288608525243</v>
      </c>
      <c r="F24" s="27">
        <v>35.89</v>
      </c>
      <c r="G24" s="27">
        <v>68.650000000000006</v>
      </c>
      <c r="H24" s="27">
        <v>55.488562469686634</v>
      </c>
      <c r="I24" s="29">
        <v>48.99</v>
      </c>
      <c r="J24" s="29">
        <v>111.44</v>
      </c>
      <c r="K24" s="29">
        <v>72.52601474736386</v>
      </c>
    </row>
    <row r="25" spans="2:11" x14ac:dyDescent="0.25">
      <c r="B25" s="20" t="s">
        <v>65</v>
      </c>
      <c r="C25" s="25">
        <v>38.950000000000003</v>
      </c>
      <c r="D25" s="25">
        <v>116.15</v>
      </c>
      <c r="E25" s="25">
        <v>66.569381772580357</v>
      </c>
      <c r="F25" s="27">
        <v>38.950000000000003</v>
      </c>
      <c r="G25" s="27">
        <v>72.27</v>
      </c>
      <c r="H25" s="27">
        <v>57.346200736546351</v>
      </c>
      <c r="I25" s="29">
        <v>51.68</v>
      </c>
      <c r="J25" s="29">
        <v>116.15</v>
      </c>
      <c r="K25" s="29">
        <v>75.792562808614363</v>
      </c>
    </row>
    <row r="26" spans="2:11" x14ac:dyDescent="0.25">
      <c r="B26" s="20" t="s">
        <v>66</v>
      </c>
      <c r="C26" s="25">
        <v>40.58</v>
      </c>
      <c r="D26" s="25">
        <v>119.64</v>
      </c>
      <c r="E26" s="25">
        <v>67.001779271276206</v>
      </c>
      <c r="F26" s="27">
        <v>40.58</v>
      </c>
      <c r="G26" s="27">
        <v>69.89</v>
      </c>
      <c r="H26" s="27">
        <v>58.163812442873926</v>
      </c>
      <c r="I26" s="29">
        <v>52.05</v>
      </c>
      <c r="J26" s="29">
        <v>119.64</v>
      </c>
      <c r="K26" s="29">
        <v>75.839746099678493</v>
      </c>
    </row>
    <row r="27" spans="2:11" x14ac:dyDescent="0.25">
      <c r="B27" s="20" t="s">
        <v>67</v>
      </c>
      <c r="C27" s="25">
        <v>39.15</v>
      </c>
      <c r="D27" s="25">
        <v>118.94</v>
      </c>
      <c r="E27" s="25">
        <v>66.787775012655061</v>
      </c>
      <c r="F27" s="27">
        <v>39.15</v>
      </c>
      <c r="G27" s="27">
        <v>71.14</v>
      </c>
      <c r="H27" s="27">
        <v>59.174271626163673</v>
      </c>
      <c r="I27" s="29">
        <v>50.52</v>
      </c>
      <c r="J27" s="29">
        <v>118.94</v>
      </c>
      <c r="K27" s="29">
        <v>74.401278399146435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17" sqref="V1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5" sqref="W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8"/>
  <sheetViews>
    <sheetView workbookViewId="0">
      <selection activeCell="M22" sqref="M22"/>
    </sheetView>
  </sheetViews>
  <sheetFormatPr defaultRowHeight="15" x14ac:dyDescent="0.25"/>
  <cols>
    <col min="3" max="4" width="11" bestFit="1" customWidth="1"/>
    <col min="6" max="6" width="11" bestFit="1" customWidth="1"/>
    <col min="8" max="8" width="27.140625" bestFit="1" customWidth="1"/>
  </cols>
  <sheetData>
    <row r="4" spans="3:7" x14ac:dyDescent="0.25">
      <c r="C4" s="30" t="s">
        <v>71</v>
      </c>
      <c r="D4" s="30" t="s">
        <v>72</v>
      </c>
    </row>
    <row r="5" spans="3:7" x14ac:dyDescent="0.25">
      <c r="C5" t="s">
        <v>73</v>
      </c>
      <c r="D5" t="s">
        <v>73</v>
      </c>
    </row>
    <row r="6" spans="3:7" x14ac:dyDescent="0.25">
      <c r="C6" t="s">
        <v>74</v>
      </c>
      <c r="D6" t="s">
        <v>74</v>
      </c>
    </row>
    <row r="8" spans="3:7" x14ac:dyDescent="0.25">
      <c r="F8" t="s">
        <v>75</v>
      </c>
      <c r="G8">
        <v>0.5</v>
      </c>
    </row>
    <row r="9" spans="3:7" x14ac:dyDescent="0.25">
      <c r="F9" t="s">
        <v>76</v>
      </c>
      <c r="G9">
        <v>0</v>
      </c>
    </row>
    <row r="10" spans="3:7" x14ac:dyDescent="0.25">
      <c r="F10" t="s">
        <v>77</v>
      </c>
      <c r="G10">
        <v>2</v>
      </c>
    </row>
    <row r="11" spans="3:7" x14ac:dyDescent="0.25">
      <c r="F11" t="s">
        <v>78</v>
      </c>
      <c r="G11">
        <v>0.2</v>
      </c>
    </row>
    <row r="12" spans="3:7" x14ac:dyDescent="0.25">
      <c r="F12" t="s">
        <v>78</v>
      </c>
      <c r="G12">
        <v>0.5</v>
      </c>
    </row>
    <row r="13" spans="3:7" x14ac:dyDescent="0.25">
      <c r="F13" t="s">
        <v>78</v>
      </c>
      <c r="G13">
        <v>0.8</v>
      </c>
    </row>
    <row r="18" spans="8:9" x14ac:dyDescent="0.25">
      <c r="H18" t="s">
        <v>79</v>
      </c>
      <c r="I18">
        <f>G10*((G11^G9 ) *  1/(G11^G8) +1 )</f>
        <v>6.4721359549995796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49"/>
  <sheetViews>
    <sheetView tabSelected="1" topLeftCell="B27" zoomScale="130" zoomScaleNormal="130" workbookViewId="0">
      <selection activeCell="C113" sqref="C113"/>
    </sheetView>
  </sheetViews>
  <sheetFormatPr defaultRowHeight="15" outlineLevelRow="2" x14ac:dyDescent="0.25"/>
  <cols>
    <col min="3" max="3" width="36.5703125" customWidth="1"/>
    <col min="4" max="4" width="7.7109375" bestFit="1" customWidth="1"/>
    <col min="5" max="5" width="9.140625" customWidth="1"/>
    <col min="6" max="6" width="10.140625" customWidth="1"/>
    <col min="7" max="7" width="9.42578125" customWidth="1"/>
    <col min="8" max="8" width="8.42578125" customWidth="1"/>
    <col min="14" max="14" width="9.7109375" bestFit="1" customWidth="1"/>
    <col min="15" max="15" width="10.85546875" bestFit="1" customWidth="1"/>
    <col min="16" max="16" width="9.7109375" bestFit="1" customWidth="1"/>
  </cols>
  <sheetData>
    <row r="1" spans="3:20" x14ac:dyDescent="0.25">
      <c r="C1" s="17"/>
    </row>
    <row r="2" spans="3:20" x14ac:dyDescent="0.25">
      <c r="C2" s="42" t="s">
        <v>13</v>
      </c>
      <c r="D2" s="42"/>
      <c r="E2" s="42"/>
      <c r="F2" s="42"/>
      <c r="G2" s="42"/>
      <c r="H2" s="42"/>
    </row>
    <row r="3" spans="3:20" x14ac:dyDescent="0.25">
      <c r="N3" s="43" t="s">
        <v>82</v>
      </c>
      <c r="O3" s="43"/>
      <c r="P3" s="43"/>
      <c r="R3" s="43" t="s">
        <v>85</v>
      </c>
      <c r="S3" s="43"/>
      <c r="T3" s="43"/>
    </row>
    <row r="4" spans="3:20" x14ac:dyDescent="0.25">
      <c r="C4" s="3" t="s">
        <v>32</v>
      </c>
      <c r="D4" s="3" t="s">
        <v>6</v>
      </c>
      <c r="E4" s="18" t="s">
        <v>7</v>
      </c>
      <c r="F4" s="18" t="s">
        <v>8</v>
      </c>
      <c r="G4" s="18" t="s">
        <v>9</v>
      </c>
      <c r="H4" s="3" t="s">
        <v>10</v>
      </c>
      <c r="J4" s="22" t="s">
        <v>84</v>
      </c>
      <c r="K4" t="s">
        <v>68</v>
      </c>
      <c r="L4" t="s">
        <v>80</v>
      </c>
      <c r="M4" t="s">
        <v>81</v>
      </c>
      <c r="N4" t="s">
        <v>83</v>
      </c>
      <c r="O4" t="s">
        <v>69</v>
      </c>
      <c r="P4" t="s">
        <v>81</v>
      </c>
      <c r="Q4" t="s">
        <v>84</v>
      </c>
      <c r="R4" t="s">
        <v>68</v>
      </c>
      <c r="S4" t="s">
        <v>69</v>
      </c>
      <c r="T4" t="s">
        <v>81</v>
      </c>
    </row>
    <row r="5" spans="3:20" x14ac:dyDescent="0.25">
      <c r="C5" s="35" t="s">
        <v>33</v>
      </c>
      <c r="D5" s="37">
        <f>( 'First Table'!I12 / ( ( ('First Table'!G12 * ('First Table'!G12 - 1))/2) - 'First Table'!H12) *100)</f>
        <v>0.14107380628098368</v>
      </c>
      <c r="E5" s="38">
        <f>( 'First Table'!I13 / ( ( ('First Table'!G13 * ('First Table'!G13 - 1))/2) - 'First Table'!H13)*100)</f>
        <v>7.2309814841016284E-2</v>
      </c>
      <c r="F5" s="38">
        <f>( 'First Table'!I14 / ( ( ('First Table'!G14 * ('First Table'!G14 - 1))/2) - 'First Table'!H14)*100)</f>
        <v>0.27034177613169963</v>
      </c>
      <c r="G5" s="38">
        <f>( 'First Table'!I15 / ( ( ('First Table'!G15 * ('First Table'!G15 - 1))/2) - 'First Table'!H15)*100 )</f>
        <v>7.6380933601495837E-2</v>
      </c>
      <c r="H5" s="37">
        <f>( 'First Table'!I16 / ( ( ('First Table'!G16 * ('First Table'!G16 - 1))/2) - 'First Table'!H16) *100)</f>
        <v>0.19514004047790037</v>
      </c>
    </row>
    <row r="6" spans="3:20" hidden="1" outlineLevel="2" x14ac:dyDescent="0.25">
      <c r="C6" s="35" t="s">
        <v>14</v>
      </c>
      <c r="D6" s="33">
        <v>21</v>
      </c>
      <c r="E6" s="39">
        <v>72</v>
      </c>
      <c r="F6" s="39">
        <v>1300</v>
      </c>
      <c r="G6" s="39">
        <v>582</v>
      </c>
      <c r="H6" s="33">
        <v>3728</v>
      </c>
    </row>
    <row r="7" spans="3:20" collapsed="1" x14ac:dyDescent="0.25">
      <c r="C7" s="35" t="s">
        <v>15</v>
      </c>
      <c r="D7" s="37">
        <f>((D6/ 'First Table'!I12  )*100)/D5</f>
        <v>32.150810051826525</v>
      </c>
      <c r="E7" s="39">
        <f>((E6/   'First Table'!I13    )*100)/E5</f>
        <v>77.008155640850319</v>
      </c>
      <c r="F7" s="39">
        <f>((F6/   'First Table'!I14    )*100)/F5</f>
        <v>58.315883419674044</v>
      </c>
      <c r="G7" s="39">
        <f>((G6/   'First Table'!I15    )*100)/G5</f>
        <v>101.50130040699635</v>
      </c>
      <c r="H7" s="33">
        <f>((H6/   'First Table'!I16    )*100)/H5</f>
        <v>51.132779015227761</v>
      </c>
      <c r="J7" s="21">
        <f>SUM(D7:H7)</f>
        <v>320.108928534575</v>
      </c>
      <c r="K7" s="21">
        <f>MIN(D7:H7)</f>
        <v>32.150810051826525</v>
      </c>
      <c r="L7" s="21">
        <f>MAX(D7:H7)</f>
        <v>101.50130040699635</v>
      </c>
      <c r="M7" s="21">
        <f>SUM(D7:H7)/5</f>
        <v>64.021785706914997</v>
      </c>
      <c r="N7" s="21">
        <v>37.92836710886683</v>
      </c>
      <c r="O7" s="21">
        <v>63.653874187198333</v>
      </c>
      <c r="P7" s="21">
        <v>51.576440797759247</v>
      </c>
      <c r="Q7" s="21">
        <v>257.88220398879622</v>
      </c>
      <c r="R7" s="21">
        <f>MIN(K7,N7)</f>
        <v>32.150810051826525</v>
      </c>
      <c r="S7" s="21">
        <f>MAX(L7,O7)</f>
        <v>101.50130040699635</v>
      </c>
      <c r="T7" s="21">
        <f>(Q7+J7)/10</f>
        <v>57.799113252337122</v>
      </c>
    </row>
    <row r="8" spans="3:20" hidden="1" outlineLevel="2" x14ac:dyDescent="0.25">
      <c r="C8" s="35" t="s">
        <v>16</v>
      </c>
      <c r="D8" s="33">
        <v>28</v>
      </c>
      <c r="E8" s="39">
        <v>71</v>
      </c>
      <c r="F8" s="39">
        <v>1328</v>
      </c>
      <c r="G8" s="39">
        <v>637</v>
      </c>
      <c r="H8" s="33">
        <v>3849</v>
      </c>
      <c r="J8" s="21">
        <f t="shared" ref="J8:J129" si="0">SUM(D8:H8)</f>
        <v>5913</v>
      </c>
      <c r="K8" s="21">
        <f t="shared" ref="K8:K129" si="1">MIN(D8:H8)</f>
        <v>28</v>
      </c>
      <c r="L8" s="21">
        <f t="shared" ref="L8:L129" si="2">MAX(D8:H8)</f>
        <v>3849</v>
      </c>
      <c r="M8" s="21">
        <f t="shared" ref="M8:M129" si="3">SUM(D8:H8)/5</f>
        <v>1182.5999999999999</v>
      </c>
      <c r="N8" s="21">
        <v>14</v>
      </c>
      <c r="O8" s="21">
        <v>181</v>
      </c>
      <c r="P8" s="21">
        <v>88.6</v>
      </c>
      <c r="Q8" s="21">
        <v>443</v>
      </c>
      <c r="R8" s="21">
        <f t="shared" ref="R8:R111" si="4">MIN(K8,N8)</f>
        <v>14</v>
      </c>
      <c r="S8" s="21">
        <f t="shared" ref="S8:S111" si="5">MAX(L8,O8)</f>
        <v>3849</v>
      </c>
      <c r="T8" s="21">
        <f t="shared" ref="T8:T111" si="6">(Q8+J8)/10</f>
        <v>635.6</v>
      </c>
    </row>
    <row r="9" spans="3:20" collapsed="1" x14ac:dyDescent="0.25">
      <c r="C9" s="35" t="s">
        <v>17</v>
      </c>
      <c r="D9" s="33">
        <f>((D8/ 'First Table'!I12  )*100)/D5</f>
        <v>42.867746735768698</v>
      </c>
      <c r="E9" s="39">
        <f>((E8/   'First Table'!I13    )*100)/E5</f>
        <v>75.9385979236163</v>
      </c>
      <c r="F9" s="39">
        <f>((F8/   'First Table'!I14    )*100)/F5</f>
        <v>59.571917831790088</v>
      </c>
      <c r="G9" s="39">
        <f>((G8/ 'First Table'!I15  )*100)/G5</f>
        <v>111.09334769631732</v>
      </c>
      <c r="H9" s="33">
        <f>((H8/   'First Table'!I16    )*100)/H5</f>
        <v>52.792399793350768</v>
      </c>
      <c r="J9" s="21">
        <f t="shared" si="0"/>
        <v>342.26400998084318</v>
      </c>
      <c r="K9" s="21">
        <f t="shared" si="1"/>
        <v>42.867746735768698</v>
      </c>
      <c r="L9" s="21">
        <f t="shared" si="2"/>
        <v>111.09334769631732</v>
      </c>
      <c r="M9" s="21">
        <f t="shared" si="3"/>
        <v>68.452801996168631</v>
      </c>
      <c r="N9" s="21">
        <v>36.908787347875787</v>
      </c>
      <c r="O9" s="21">
        <v>66.150104547480638</v>
      </c>
      <c r="P9" s="21">
        <v>55.102842638005868</v>
      </c>
      <c r="Q9" s="21">
        <v>275.51421319002935</v>
      </c>
      <c r="R9" s="21">
        <f t="shared" si="4"/>
        <v>36.908787347875787</v>
      </c>
      <c r="S9" s="21">
        <f t="shared" si="5"/>
        <v>111.09334769631732</v>
      </c>
      <c r="T9" s="21">
        <f t="shared" si="6"/>
        <v>61.777822317087249</v>
      </c>
    </row>
    <row r="10" spans="3:20" hidden="1" outlineLevel="2" x14ac:dyDescent="0.25">
      <c r="C10" s="35" t="s">
        <v>18</v>
      </c>
      <c r="D10" s="33">
        <v>26</v>
      </c>
      <c r="E10" s="39">
        <v>55</v>
      </c>
      <c r="F10" s="39">
        <v>830</v>
      </c>
      <c r="G10" s="39">
        <v>483</v>
      </c>
      <c r="H10" s="33">
        <v>3687</v>
      </c>
      <c r="J10" s="21">
        <f t="shared" si="0"/>
        <v>5081</v>
      </c>
      <c r="K10" s="21">
        <f t="shared" si="1"/>
        <v>26</v>
      </c>
      <c r="L10" s="21">
        <f t="shared" si="2"/>
        <v>3687</v>
      </c>
      <c r="M10" s="21">
        <f t="shared" si="3"/>
        <v>1016.2</v>
      </c>
      <c r="N10" s="21">
        <v>14</v>
      </c>
      <c r="O10" s="21">
        <v>163</v>
      </c>
      <c r="P10" s="21">
        <v>81</v>
      </c>
      <c r="Q10" s="21">
        <v>405</v>
      </c>
      <c r="R10" s="21">
        <f t="shared" si="4"/>
        <v>14</v>
      </c>
      <c r="S10" s="21">
        <f t="shared" si="5"/>
        <v>3687</v>
      </c>
      <c r="T10" s="21">
        <f t="shared" si="6"/>
        <v>548.6</v>
      </c>
    </row>
    <row r="11" spans="3:20" collapsed="1" x14ac:dyDescent="0.25">
      <c r="C11" s="35" t="s">
        <v>19</v>
      </c>
      <c r="D11" s="33">
        <f>((D10/ 'First Table'!$I$12  )*100)/$D$5</f>
        <v>39.805764826070934</v>
      </c>
      <c r="E11" s="39">
        <f>((E10/   'First Table'!I13    )*100)/E5</f>
        <v>58.825674447871783</v>
      </c>
      <c r="F11" s="39">
        <f>((F10/   'First Table'!I14    )*100)/F5</f>
        <v>37.232448644868803</v>
      </c>
      <c r="G11" s="39">
        <f>((G10/ 'First Table'!I15  )*100)/G5</f>
        <v>84.235615286218632</v>
      </c>
      <c r="H11" s="33">
        <f>((H10/   'First Table'!I16    )*100)/H5</f>
        <v>50.570428173053855</v>
      </c>
      <c r="J11" s="21">
        <f t="shared" si="0"/>
        <v>270.66993137808402</v>
      </c>
      <c r="K11" s="21">
        <f t="shared" si="1"/>
        <v>37.232448644868803</v>
      </c>
      <c r="L11" s="21">
        <f t="shared" si="2"/>
        <v>84.235615286218632</v>
      </c>
      <c r="M11" s="21">
        <f t="shared" si="3"/>
        <v>54.133986275616806</v>
      </c>
      <c r="N11" s="21">
        <v>33.238300208308033</v>
      </c>
      <c r="O11" s="21">
        <v>66.243096505289046</v>
      </c>
      <c r="P11" s="21">
        <v>52.322937009710721</v>
      </c>
      <c r="Q11" s="21">
        <v>261.61468504855361</v>
      </c>
      <c r="R11" s="21">
        <f t="shared" si="4"/>
        <v>33.238300208308033</v>
      </c>
      <c r="S11" s="21">
        <f t="shared" si="5"/>
        <v>84.235615286218632</v>
      </c>
      <c r="T11" s="21">
        <f t="shared" si="6"/>
        <v>53.22846164266376</v>
      </c>
    </row>
    <row r="12" spans="3:20" hidden="1" outlineLevel="2" x14ac:dyDescent="0.25">
      <c r="C12" s="35" t="s">
        <v>20</v>
      </c>
      <c r="D12" s="33">
        <v>0</v>
      </c>
      <c r="E12" s="39">
        <v>10</v>
      </c>
      <c r="F12" s="39">
        <v>1142</v>
      </c>
      <c r="G12" s="39">
        <v>233</v>
      </c>
      <c r="H12" s="33">
        <v>899</v>
      </c>
      <c r="J12" s="21">
        <f t="shared" si="0"/>
        <v>2284</v>
      </c>
      <c r="K12" s="21">
        <f t="shared" si="1"/>
        <v>0</v>
      </c>
      <c r="L12" s="21">
        <f t="shared" si="2"/>
        <v>1142</v>
      </c>
      <c r="M12" s="21">
        <f t="shared" si="3"/>
        <v>456.8</v>
      </c>
      <c r="N12" s="21">
        <v>1</v>
      </c>
      <c r="O12" s="21">
        <v>71</v>
      </c>
      <c r="P12" s="21">
        <v>21</v>
      </c>
      <c r="Q12" s="21">
        <v>105</v>
      </c>
      <c r="R12" s="21">
        <f t="shared" si="4"/>
        <v>0</v>
      </c>
      <c r="S12" s="21">
        <f t="shared" si="5"/>
        <v>1142</v>
      </c>
      <c r="T12" s="21">
        <f t="shared" si="6"/>
        <v>238.9</v>
      </c>
    </row>
    <row r="13" spans="3:20" collapsed="1" x14ac:dyDescent="0.25">
      <c r="C13" s="35" t="s">
        <v>21</v>
      </c>
      <c r="D13" s="33">
        <f>((D12/ 'First Table'!$I$12  )*100)/$D$5</f>
        <v>0</v>
      </c>
      <c r="E13" s="39">
        <f>((E12/   'First Table'!$I$13    )*100)/$E$5</f>
        <v>10.695577172340323</v>
      </c>
      <c r="F13" s="39">
        <f>((F12/   'First Table'!$I$14    )*100)/$F$5</f>
        <v>51.228260665590575</v>
      </c>
      <c r="G13" s="39">
        <f>((G12/ 'First Table'!$I$15  )*100)/$G$5</f>
        <v>40.635400334759709</v>
      </c>
      <c r="H13" s="33">
        <f>((H12/   'First Table'!$I$16    )*100)/$H$5</f>
        <v>12.33057090522794</v>
      </c>
      <c r="J13" s="21">
        <f t="shared" si="0"/>
        <v>114.88980907791856</v>
      </c>
      <c r="K13" s="21">
        <f t="shared" si="1"/>
        <v>0</v>
      </c>
      <c r="L13" s="21">
        <f t="shared" si="2"/>
        <v>51.228260665590575</v>
      </c>
      <c r="M13" s="21">
        <f t="shared" si="3"/>
        <v>22.977961815583711</v>
      </c>
      <c r="N13" s="21">
        <v>2.4088398729196023</v>
      </c>
      <c r="O13" s="21">
        <v>26.535664168310316</v>
      </c>
      <c r="P13" s="21">
        <v>8.6939735872762718</v>
      </c>
      <c r="Q13" s="21">
        <v>43.469867936381355</v>
      </c>
      <c r="R13" s="21">
        <f t="shared" si="4"/>
        <v>0</v>
      </c>
      <c r="S13" s="21">
        <f t="shared" si="5"/>
        <v>51.228260665590575</v>
      </c>
      <c r="T13" s="21">
        <f t="shared" si="6"/>
        <v>15.83596770142999</v>
      </c>
    </row>
    <row r="14" spans="3:20" ht="13.5" hidden="1" customHeight="1" outlineLevel="2" x14ac:dyDescent="0.25">
      <c r="C14" s="35" t="s">
        <v>144</v>
      </c>
      <c r="D14" s="33">
        <v>34</v>
      </c>
      <c r="E14" s="33">
        <v>81</v>
      </c>
      <c r="F14" s="33">
        <v>1432</v>
      </c>
      <c r="G14" s="33">
        <v>672</v>
      </c>
      <c r="H14" s="33">
        <v>3785</v>
      </c>
      <c r="J14" s="21">
        <f t="shared" si="0"/>
        <v>6004</v>
      </c>
      <c r="K14" s="21">
        <f t="shared" si="1"/>
        <v>34</v>
      </c>
      <c r="L14" s="21">
        <f t="shared" si="2"/>
        <v>3785</v>
      </c>
      <c r="M14" s="21">
        <f t="shared" si="3"/>
        <v>1200.8</v>
      </c>
      <c r="N14" s="21">
        <v>14</v>
      </c>
      <c r="O14" s="21">
        <v>184</v>
      </c>
      <c r="P14" s="21">
        <v>88.6</v>
      </c>
      <c r="Q14" s="21">
        <v>443</v>
      </c>
      <c r="R14" s="21">
        <f t="shared" si="4"/>
        <v>14</v>
      </c>
      <c r="S14" s="21">
        <f t="shared" si="5"/>
        <v>3785</v>
      </c>
      <c r="T14" s="21">
        <f t="shared" si="6"/>
        <v>644.70000000000005</v>
      </c>
    </row>
    <row r="15" spans="3:20" ht="13.5" customHeight="1" collapsed="1" x14ac:dyDescent="0.25">
      <c r="C15" s="24" t="s">
        <v>143</v>
      </c>
      <c r="D15" s="25">
        <f>((D14/ 'First Table'!$I$12  )*100)/$D$5</f>
        <v>52.053692464861996</v>
      </c>
      <c r="E15" s="47">
        <f>((E14/   'First Table'!$I$13    )*100)/$E$5</f>
        <v>86.634175095956621</v>
      </c>
      <c r="F15" s="47">
        <f>((F14/   'First Table'!$I$14    )*100)/$F$5</f>
        <v>64.237188505364017</v>
      </c>
      <c r="G15" s="47">
        <f>((G14/ 'First Table'!$I$15  )*100)/$G$5</f>
        <v>117.19737778952155</v>
      </c>
      <c r="H15" s="25">
        <f>((H14/   'First Table'!$I$16    )*100)/$H$5</f>
        <v>51.914583844591498</v>
      </c>
      <c r="J15" s="21">
        <f t="shared" si="0"/>
        <v>372.03701770029573</v>
      </c>
      <c r="K15" s="21">
        <f t="shared" si="1"/>
        <v>51.914583844591498</v>
      </c>
      <c r="L15" s="21">
        <f t="shared" si="2"/>
        <v>117.19737778952155</v>
      </c>
      <c r="M15" s="21">
        <f t="shared" si="3"/>
        <v>74.40740354005915</v>
      </c>
      <c r="N15" s="21">
        <v>37.520535204470413</v>
      </c>
      <c r="O15" s="21">
        <v>79.491715806346861</v>
      </c>
      <c r="P15" s="21">
        <v>57.501720771582484</v>
      </c>
      <c r="Q15" s="21">
        <v>287.50860385791242</v>
      </c>
      <c r="R15" s="21">
        <f t="shared" si="4"/>
        <v>37.520535204470413</v>
      </c>
      <c r="S15" s="21">
        <f t="shared" si="5"/>
        <v>117.19737778952155</v>
      </c>
      <c r="T15" s="21">
        <f t="shared" si="6"/>
        <v>65.95456215582081</v>
      </c>
    </row>
    <row r="16" spans="3:20" hidden="1" outlineLevel="2" x14ac:dyDescent="0.25">
      <c r="C16" s="24" t="s">
        <v>145</v>
      </c>
      <c r="D16" s="25">
        <v>34</v>
      </c>
      <c r="E16" s="25">
        <v>82</v>
      </c>
      <c r="F16" s="25">
        <v>1418</v>
      </c>
      <c r="G16" s="25">
        <v>675</v>
      </c>
      <c r="H16" s="25">
        <v>3791</v>
      </c>
      <c r="J16" s="21">
        <f t="shared" si="0"/>
        <v>6000</v>
      </c>
      <c r="K16" s="21">
        <f t="shared" si="1"/>
        <v>34</v>
      </c>
      <c r="L16" s="21">
        <f t="shared" si="2"/>
        <v>3791</v>
      </c>
      <c r="M16" s="21">
        <f t="shared" si="3"/>
        <v>1200</v>
      </c>
      <c r="N16" s="21">
        <v>15</v>
      </c>
      <c r="O16" s="21">
        <v>189</v>
      </c>
      <c r="P16" s="21">
        <v>90.4</v>
      </c>
      <c r="Q16" s="21">
        <v>452</v>
      </c>
      <c r="R16" s="21">
        <f t="shared" si="4"/>
        <v>15</v>
      </c>
      <c r="S16" s="21">
        <f t="shared" si="5"/>
        <v>3791</v>
      </c>
      <c r="T16" s="21">
        <f t="shared" si="6"/>
        <v>645.20000000000005</v>
      </c>
    </row>
    <row r="17" spans="3:20" collapsed="1" x14ac:dyDescent="0.25">
      <c r="C17" s="24" t="s">
        <v>34</v>
      </c>
      <c r="D17" s="25">
        <f>((D16/ 'First Table'!$I$12  )*100)/$D$5</f>
        <v>52.053692464861996</v>
      </c>
      <c r="E17" s="47">
        <f>((E16/   'First Table'!$I$13    )*100)/$E$5</f>
        <v>87.703732813190655</v>
      </c>
      <c r="F17" s="47">
        <f>((F16/   'First Table'!$I$14    )*100)/$F$5</f>
        <v>63.609171299305984</v>
      </c>
      <c r="G17" s="47">
        <f>((G16/ 'First Table'!$I$15  )*100)/$G$5</f>
        <v>117.72058036893907</v>
      </c>
      <c r="H17" s="25">
        <f>((H16/   'First Table'!$I$16    )*100)/$H$5</f>
        <v>51.996879089787676</v>
      </c>
      <c r="J17" s="21">
        <f t="shared" si="0"/>
        <v>373.08405603608543</v>
      </c>
      <c r="K17" s="21">
        <f t="shared" si="1"/>
        <v>51.996879089787676</v>
      </c>
      <c r="L17" s="21">
        <f t="shared" si="2"/>
        <v>117.72058036893907</v>
      </c>
      <c r="M17" s="21">
        <f t="shared" si="3"/>
        <v>74.616811207217083</v>
      </c>
      <c r="N17" s="21">
        <v>38.540114965461456</v>
      </c>
      <c r="O17" s="21">
        <v>83.104975615726289</v>
      </c>
      <c r="P17" s="21">
        <v>59.233723178703613</v>
      </c>
      <c r="Q17" s="21">
        <v>296.16861589351805</v>
      </c>
      <c r="R17" s="21">
        <f t="shared" si="4"/>
        <v>38.540114965461456</v>
      </c>
      <c r="S17" s="21">
        <f t="shared" si="5"/>
        <v>117.72058036893907</v>
      </c>
      <c r="T17" s="21">
        <f t="shared" si="6"/>
        <v>66.925267192960348</v>
      </c>
    </row>
    <row r="18" spans="3:20" hidden="1" outlineLevel="2" x14ac:dyDescent="0.25">
      <c r="C18" s="24" t="s">
        <v>146</v>
      </c>
      <c r="D18" s="25">
        <v>34</v>
      </c>
      <c r="E18" s="47">
        <v>83</v>
      </c>
      <c r="F18" s="47">
        <v>1423</v>
      </c>
      <c r="G18" s="47">
        <v>681</v>
      </c>
      <c r="H18" s="25">
        <v>3795</v>
      </c>
      <c r="J18" s="21">
        <f t="shared" si="0"/>
        <v>6016</v>
      </c>
      <c r="K18" s="21">
        <f t="shared" si="1"/>
        <v>34</v>
      </c>
      <c r="L18" s="21">
        <f t="shared" si="2"/>
        <v>3795</v>
      </c>
      <c r="M18" s="21">
        <f t="shared" si="3"/>
        <v>1203.2</v>
      </c>
      <c r="N18" s="21">
        <v>15</v>
      </c>
      <c r="O18" s="21">
        <v>182</v>
      </c>
      <c r="P18" s="21">
        <v>89.2</v>
      </c>
      <c r="Q18" s="21">
        <v>446</v>
      </c>
      <c r="R18" s="21">
        <f t="shared" si="4"/>
        <v>15</v>
      </c>
      <c r="S18" s="21">
        <f t="shared" si="5"/>
        <v>3795</v>
      </c>
      <c r="T18" s="21">
        <f t="shared" si="6"/>
        <v>646.20000000000005</v>
      </c>
    </row>
    <row r="19" spans="3:20" collapsed="1" x14ac:dyDescent="0.25">
      <c r="C19" s="24" t="s">
        <v>147</v>
      </c>
      <c r="D19" s="25">
        <f>((D18/ 'First Table'!$I$12  )*100)/$D$5</f>
        <v>52.053692464861996</v>
      </c>
      <c r="E19" s="47">
        <f>((E18/   'First Table'!$I$13    )*100)/$E$5</f>
        <v>88.773290530424688</v>
      </c>
      <c r="F19" s="47">
        <f>((F18/   'First Table'!$I$14    )*100)/$F$5</f>
        <v>63.833463158612417</v>
      </c>
      <c r="G19" s="47">
        <f>((G18/ 'First Table'!$I$15  )*100)/$G$5</f>
        <v>118.76698552777408</v>
      </c>
      <c r="H19" s="25">
        <f>((H18/   'First Table'!$I$16    )*100)/$H$5</f>
        <v>52.051742586585128</v>
      </c>
      <c r="J19" s="21">
        <f t="shared" si="0"/>
        <v>375.4791742682583</v>
      </c>
      <c r="K19" s="21">
        <f t="shared" si="1"/>
        <v>52.051742586585128</v>
      </c>
      <c r="L19" s="21">
        <f t="shared" si="2"/>
        <v>118.76698552777408</v>
      </c>
      <c r="M19" s="21">
        <f t="shared" si="3"/>
        <v>75.095834853651667</v>
      </c>
      <c r="N19" s="21">
        <v>37.112703300074003</v>
      </c>
      <c r="O19" s="21">
        <v>80.696135742806661</v>
      </c>
      <c r="P19" s="21">
        <v>59.040467292868563</v>
      </c>
      <c r="Q19" s="21">
        <v>295.20233646434281</v>
      </c>
      <c r="R19" s="21">
        <f t="shared" si="4"/>
        <v>37.112703300074003</v>
      </c>
      <c r="S19" s="21">
        <f t="shared" si="5"/>
        <v>118.76698552777408</v>
      </c>
      <c r="T19" s="21">
        <f t="shared" si="6"/>
        <v>67.068151073260111</v>
      </c>
    </row>
    <row r="20" spans="3:20" ht="13.5" hidden="1" customHeight="1" outlineLevel="2" x14ac:dyDescent="0.25">
      <c r="C20" s="24" t="s">
        <v>148</v>
      </c>
      <c r="D20" s="25">
        <v>34</v>
      </c>
      <c r="E20" s="25">
        <v>83</v>
      </c>
      <c r="F20" s="25">
        <v>1417</v>
      </c>
      <c r="G20" s="25">
        <v>684</v>
      </c>
      <c r="H20" s="25">
        <v>3787</v>
      </c>
      <c r="J20" s="21">
        <f t="shared" ref="J20:J25" si="7">SUM(D20:H20)</f>
        <v>6005</v>
      </c>
      <c r="K20" s="21">
        <f t="shared" ref="K20:K25" si="8">MIN(D20:H20)</f>
        <v>34</v>
      </c>
      <c r="L20" s="21">
        <f t="shared" ref="L20:L25" si="9">MAX(D20:H20)</f>
        <v>3787</v>
      </c>
      <c r="M20" s="21">
        <f t="shared" ref="M20:M25" si="10">SUM(D20:H20)/5</f>
        <v>1201</v>
      </c>
      <c r="N20" s="21">
        <v>14</v>
      </c>
      <c r="O20" s="21">
        <v>184</v>
      </c>
      <c r="P20" s="21">
        <v>88.6</v>
      </c>
      <c r="Q20" s="21">
        <v>443</v>
      </c>
      <c r="R20" s="21">
        <f t="shared" ref="R20:R25" si="11">MIN(K20,N20)</f>
        <v>14</v>
      </c>
      <c r="S20" s="21">
        <f t="shared" ref="S20:S25" si="12">MAX(L20,O20)</f>
        <v>3787</v>
      </c>
      <c r="T20" s="21">
        <f t="shared" ref="T20:T25" si="13">(Q20+J20)/10</f>
        <v>644.79999999999995</v>
      </c>
    </row>
    <row r="21" spans="3:20" ht="13.5" customHeight="1" collapsed="1" x14ac:dyDescent="0.25">
      <c r="C21" s="24" t="s">
        <v>149</v>
      </c>
      <c r="D21" s="25">
        <f>((D20/ 'First Table'!$I$12  )*100)/$D$5</f>
        <v>52.053692464861996</v>
      </c>
      <c r="E21" s="47">
        <f>((E20/   'First Table'!$I$13    )*100)/$E$5</f>
        <v>88.773290530424688</v>
      </c>
      <c r="F21" s="47">
        <f>((F20/   'First Table'!$I$14    )*100)/$F$5</f>
        <v>63.564312927444703</v>
      </c>
      <c r="G21" s="47">
        <f>((G20/ 'First Table'!$I$15  )*100)/$G$5</f>
        <v>119.2901881071916</v>
      </c>
      <c r="H21" s="25">
        <f>((H20/   'First Table'!$I$16    )*100)/$H$5</f>
        <v>51.942015592990217</v>
      </c>
      <c r="J21" s="21">
        <f t="shared" si="7"/>
        <v>375.62349962291324</v>
      </c>
      <c r="K21" s="21">
        <f t="shared" si="8"/>
        <v>51.942015592990217</v>
      </c>
      <c r="L21" s="21">
        <f t="shared" si="9"/>
        <v>119.2901881071916</v>
      </c>
      <c r="M21" s="21">
        <f t="shared" si="10"/>
        <v>75.124699924582643</v>
      </c>
      <c r="N21" s="21">
        <v>37.520535204470413</v>
      </c>
      <c r="O21" s="21">
        <v>79.491715806346861</v>
      </c>
      <c r="P21" s="21">
        <v>57.501720771582484</v>
      </c>
      <c r="Q21" s="21">
        <v>287.50860385791242</v>
      </c>
      <c r="R21" s="21">
        <f t="shared" si="11"/>
        <v>37.520535204470413</v>
      </c>
      <c r="S21" s="21">
        <f t="shared" si="12"/>
        <v>119.2901881071916</v>
      </c>
      <c r="T21" s="21">
        <f t="shared" si="13"/>
        <v>66.313210348082563</v>
      </c>
    </row>
    <row r="22" spans="3:20" hidden="1" outlineLevel="2" x14ac:dyDescent="0.25">
      <c r="C22" s="24" t="s">
        <v>22</v>
      </c>
      <c r="D22" s="25">
        <v>35</v>
      </c>
      <c r="E22" s="25">
        <v>87</v>
      </c>
      <c r="F22" s="25">
        <v>1429</v>
      </c>
      <c r="G22" s="25">
        <v>685</v>
      </c>
      <c r="H22" s="25">
        <v>3779</v>
      </c>
      <c r="J22" s="21">
        <f t="shared" si="7"/>
        <v>6015</v>
      </c>
      <c r="K22" s="21">
        <f t="shared" si="8"/>
        <v>35</v>
      </c>
      <c r="L22" s="21">
        <f t="shared" si="9"/>
        <v>3779</v>
      </c>
      <c r="M22" s="21">
        <f t="shared" si="10"/>
        <v>1203</v>
      </c>
      <c r="N22" s="21">
        <v>15</v>
      </c>
      <c r="O22" s="21">
        <v>189</v>
      </c>
      <c r="P22" s="21">
        <v>90.4</v>
      </c>
      <c r="Q22" s="21">
        <v>452</v>
      </c>
      <c r="R22" s="21">
        <f t="shared" si="11"/>
        <v>15</v>
      </c>
      <c r="S22" s="21">
        <f t="shared" si="12"/>
        <v>3779</v>
      </c>
      <c r="T22" s="21">
        <f t="shared" si="13"/>
        <v>646.70000000000005</v>
      </c>
    </row>
    <row r="23" spans="3:20" collapsed="1" x14ac:dyDescent="0.25">
      <c r="C23" s="24" t="s">
        <v>35</v>
      </c>
      <c r="D23" s="25">
        <f>((D22/ 'First Table'!$I$12  )*100)/$D$5</f>
        <v>53.584683419710871</v>
      </c>
      <c r="E23" s="47">
        <f>((E22/   'First Table'!$I$13    )*100)/$E$5</f>
        <v>93.051521399360809</v>
      </c>
      <c r="F23" s="47">
        <f>((F22/   'First Table'!$I$14    )*100)/$F$5</f>
        <v>64.10261338978016</v>
      </c>
      <c r="G23" s="47">
        <f>((G22/ 'First Table'!$I$15  )*100)/$G$5</f>
        <v>119.46458896699743</v>
      </c>
      <c r="H23" s="25">
        <f>((H22/   'First Table'!$I$16    )*100)/$H$5</f>
        <v>51.832288599395305</v>
      </c>
      <c r="J23" s="21">
        <f t="shared" si="7"/>
        <v>382.03569577524462</v>
      </c>
      <c r="K23" s="21">
        <f t="shared" si="8"/>
        <v>51.832288599395305</v>
      </c>
      <c r="L23" s="21">
        <f t="shared" si="9"/>
        <v>119.46458896699743</v>
      </c>
      <c r="M23" s="21">
        <f t="shared" si="10"/>
        <v>76.407139155048924</v>
      </c>
      <c r="N23" s="21">
        <v>38.540114965461456</v>
      </c>
      <c r="O23" s="21">
        <v>83.104975615726289</v>
      </c>
      <c r="P23" s="21">
        <v>59.233723178703613</v>
      </c>
      <c r="Q23" s="21">
        <v>296.16861589351805</v>
      </c>
      <c r="R23" s="21">
        <f t="shared" si="11"/>
        <v>38.540114965461456</v>
      </c>
      <c r="S23" s="21">
        <f t="shared" si="12"/>
        <v>119.46458896699743</v>
      </c>
      <c r="T23" s="21">
        <f t="shared" si="13"/>
        <v>67.820431166876261</v>
      </c>
    </row>
    <row r="24" spans="3:20" hidden="1" outlineLevel="2" x14ac:dyDescent="0.25">
      <c r="C24" s="24" t="s">
        <v>150</v>
      </c>
      <c r="D24" s="25">
        <v>35</v>
      </c>
      <c r="E24" s="47">
        <v>87</v>
      </c>
      <c r="F24" s="47">
        <v>1422</v>
      </c>
      <c r="G24" s="47">
        <v>670</v>
      </c>
      <c r="H24" s="25">
        <v>3799</v>
      </c>
      <c r="J24" s="21">
        <f t="shared" si="7"/>
        <v>6013</v>
      </c>
      <c r="K24" s="21">
        <f t="shared" si="8"/>
        <v>35</v>
      </c>
      <c r="L24" s="21">
        <f t="shared" si="9"/>
        <v>3799</v>
      </c>
      <c r="M24" s="21">
        <f t="shared" si="10"/>
        <v>1202.5999999999999</v>
      </c>
      <c r="N24" s="21">
        <v>15</v>
      </c>
      <c r="O24" s="21">
        <v>182</v>
      </c>
      <c r="P24" s="21">
        <v>89.2</v>
      </c>
      <c r="Q24" s="21">
        <v>446</v>
      </c>
      <c r="R24" s="21">
        <f t="shared" si="11"/>
        <v>15</v>
      </c>
      <c r="S24" s="21">
        <f t="shared" si="12"/>
        <v>3799</v>
      </c>
      <c r="T24" s="21">
        <f t="shared" si="13"/>
        <v>645.9</v>
      </c>
    </row>
    <row r="25" spans="3:20" collapsed="1" x14ac:dyDescent="0.25">
      <c r="C25" s="24" t="s">
        <v>151</v>
      </c>
      <c r="D25" s="25">
        <f>((D24/ 'First Table'!$I$12  )*100)/$D$5</f>
        <v>53.584683419710871</v>
      </c>
      <c r="E25" s="47">
        <f>((E24/   'First Table'!$I$13    )*100)/$E$5</f>
        <v>93.051521399360809</v>
      </c>
      <c r="F25" s="47">
        <f>((F24/   'First Table'!$I$14    )*100)/$F$5</f>
        <v>63.788604786751144</v>
      </c>
      <c r="G25" s="47">
        <f>((G24/ 'First Table'!$I$15  )*100)/$G$5</f>
        <v>116.84857606990991</v>
      </c>
      <c r="H25" s="25">
        <f>((H24/   'First Table'!$I$16    )*100)/$H$5</f>
        <v>52.106606083382587</v>
      </c>
      <c r="J25" s="21">
        <f t="shared" si="7"/>
        <v>379.37999175911528</v>
      </c>
      <c r="K25" s="21">
        <f t="shared" si="8"/>
        <v>52.106606083382587</v>
      </c>
      <c r="L25" s="21">
        <f t="shared" si="9"/>
        <v>116.84857606990991</v>
      </c>
      <c r="M25" s="21">
        <f t="shared" si="10"/>
        <v>75.875998351823057</v>
      </c>
      <c r="N25" s="21">
        <v>37.112703300074003</v>
      </c>
      <c r="O25" s="21">
        <v>80.696135742806661</v>
      </c>
      <c r="P25" s="21">
        <v>59.040467292868563</v>
      </c>
      <c r="Q25" s="21">
        <v>295.20233646434281</v>
      </c>
      <c r="R25" s="21">
        <f t="shared" si="11"/>
        <v>37.112703300074003</v>
      </c>
      <c r="S25" s="21">
        <f t="shared" si="12"/>
        <v>116.84857606990991</v>
      </c>
      <c r="T25" s="21">
        <f t="shared" si="13"/>
        <v>67.458232822345806</v>
      </c>
    </row>
    <row r="26" spans="3:20" ht="13.5" hidden="1" customHeight="1" outlineLevel="2" x14ac:dyDescent="0.25">
      <c r="C26" s="24" t="s">
        <v>152</v>
      </c>
      <c r="D26" s="25">
        <v>36</v>
      </c>
      <c r="E26" s="25">
        <v>85</v>
      </c>
      <c r="F26" s="25">
        <v>1425</v>
      </c>
      <c r="G26" s="25">
        <v>674</v>
      </c>
      <c r="H26" s="25">
        <v>3798</v>
      </c>
      <c r="J26" s="21">
        <f t="shared" si="0"/>
        <v>6018</v>
      </c>
      <c r="K26" s="21">
        <f t="shared" si="1"/>
        <v>36</v>
      </c>
      <c r="L26" s="21">
        <f t="shared" si="2"/>
        <v>3798</v>
      </c>
      <c r="M26" s="21">
        <f t="shared" si="3"/>
        <v>1203.5999999999999</v>
      </c>
      <c r="N26" s="21">
        <v>14</v>
      </c>
      <c r="O26" s="21">
        <v>184</v>
      </c>
      <c r="P26" s="21">
        <v>88.6</v>
      </c>
      <c r="Q26" s="21">
        <v>443</v>
      </c>
      <c r="R26" s="21">
        <f t="shared" si="4"/>
        <v>14</v>
      </c>
      <c r="S26" s="21">
        <f t="shared" si="5"/>
        <v>3798</v>
      </c>
      <c r="T26" s="21">
        <f t="shared" si="6"/>
        <v>646.1</v>
      </c>
    </row>
    <row r="27" spans="3:20" ht="13.5" customHeight="1" collapsed="1" x14ac:dyDescent="0.25">
      <c r="C27" s="24" t="s">
        <v>153</v>
      </c>
      <c r="D27" s="25">
        <f>((D26/ 'First Table'!$I$12  )*100)/$D$5</f>
        <v>55.115674374559752</v>
      </c>
      <c r="E27" s="47">
        <f>((E26/   'First Table'!$I$13    )*100)/$E$5</f>
        <v>90.912405964892756</v>
      </c>
      <c r="F27" s="47">
        <f>((F26/   'First Table'!$I$14    )*100)/$F$5</f>
        <v>63.923179902335001</v>
      </c>
      <c r="G27" s="47">
        <f>((G26/ 'First Table'!$I$15  )*100)/$G$5</f>
        <v>117.54617950913322</v>
      </c>
      <c r="H27" s="25">
        <f>((H26/   'First Table'!$I$16    )*100)/$H$5</f>
        <v>52.092890209183217</v>
      </c>
      <c r="J27" s="21">
        <f t="shared" si="0"/>
        <v>379.59032996010399</v>
      </c>
      <c r="K27" s="21">
        <f t="shared" si="1"/>
        <v>52.092890209183217</v>
      </c>
      <c r="L27" s="21">
        <f t="shared" si="2"/>
        <v>117.54617950913322</v>
      </c>
      <c r="M27" s="21">
        <f t="shared" si="3"/>
        <v>75.9180659920208</v>
      </c>
      <c r="N27" s="21">
        <v>37.520535204470413</v>
      </c>
      <c r="O27" s="21">
        <v>79.491715806346861</v>
      </c>
      <c r="P27" s="21">
        <v>57.501720771582484</v>
      </c>
      <c r="Q27" s="21">
        <v>287.50860385791242</v>
      </c>
      <c r="R27" s="21">
        <f t="shared" si="4"/>
        <v>37.520535204470413</v>
      </c>
      <c r="S27" s="21">
        <f t="shared" si="5"/>
        <v>117.54617950913322</v>
      </c>
      <c r="T27" s="21">
        <f t="shared" si="6"/>
        <v>66.709893381801635</v>
      </c>
    </row>
    <row r="28" spans="3:20" hidden="1" outlineLevel="2" x14ac:dyDescent="0.25">
      <c r="C28" s="24" t="s">
        <v>154</v>
      </c>
      <c r="D28" s="25">
        <v>36</v>
      </c>
      <c r="E28" s="25">
        <v>87</v>
      </c>
      <c r="F28" s="25">
        <v>1430</v>
      </c>
      <c r="G28" s="25">
        <v>670</v>
      </c>
      <c r="H28" s="25">
        <v>3819</v>
      </c>
      <c r="J28" s="21">
        <f t="shared" si="0"/>
        <v>6042</v>
      </c>
      <c r="K28" s="21">
        <f t="shared" si="1"/>
        <v>36</v>
      </c>
      <c r="L28" s="21">
        <f t="shared" si="2"/>
        <v>3819</v>
      </c>
      <c r="M28" s="21">
        <f t="shared" si="3"/>
        <v>1208.4000000000001</v>
      </c>
      <c r="N28" s="21">
        <v>15</v>
      </c>
      <c r="O28" s="21">
        <v>189</v>
      </c>
      <c r="P28" s="21">
        <v>90.4</v>
      </c>
      <c r="Q28" s="21">
        <v>452</v>
      </c>
      <c r="R28" s="21">
        <f t="shared" si="4"/>
        <v>15</v>
      </c>
      <c r="S28" s="21">
        <f t="shared" si="5"/>
        <v>3819</v>
      </c>
      <c r="T28" s="21">
        <f t="shared" si="6"/>
        <v>649.4</v>
      </c>
    </row>
    <row r="29" spans="3:20" collapsed="1" x14ac:dyDescent="0.25">
      <c r="C29" s="24" t="s">
        <v>36</v>
      </c>
      <c r="D29" s="25">
        <f>((D28/ 'First Table'!$I$12  )*100)/$D$5</f>
        <v>55.115674374559752</v>
      </c>
      <c r="E29" s="47">
        <f>((E28/   'First Table'!$I$13    )*100)/$E$5</f>
        <v>93.051521399360809</v>
      </c>
      <c r="F29" s="47">
        <f>((F28/   'First Table'!$I$14    )*100)/$F$5</f>
        <v>64.147471761641441</v>
      </c>
      <c r="G29" s="47">
        <f>((G28/ 'First Table'!$I$15  )*100)/$G$5</f>
        <v>116.84857606990991</v>
      </c>
      <c r="H29" s="25">
        <f>((H28/   'First Table'!$I$16    )*100)/$H$5</f>
        <v>52.380923567369862</v>
      </c>
      <c r="J29" s="21">
        <f t="shared" si="0"/>
        <v>381.54416717284175</v>
      </c>
      <c r="K29" s="21">
        <f t="shared" si="1"/>
        <v>52.380923567369862</v>
      </c>
      <c r="L29" s="21">
        <f t="shared" si="2"/>
        <v>116.84857606990991</v>
      </c>
      <c r="M29" s="21">
        <f t="shared" si="3"/>
        <v>76.308833434568356</v>
      </c>
      <c r="N29" s="21">
        <v>38.540114965461456</v>
      </c>
      <c r="O29" s="21">
        <v>83.104975615726289</v>
      </c>
      <c r="P29" s="21">
        <v>59.233723178703613</v>
      </c>
      <c r="Q29" s="21">
        <v>296.16861589351805</v>
      </c>
      <c r="R29" s="21">
        <f t="shared" si="4"/>
        <v>38.540114965461456</v>
      </c>
      <c r="S29" s="21">
        <f t="shared" si="5"/>
        <v>116.84857606990991</v>
      </c>
      <c r="T29" s="21">
        <f t="shared" si="6"/>
        <v>67.771278306635992</v>
      </c>
    </row>
    <row r="30" spans="3:20" hidden="1" outlineLevel="2" x14ac:dyDescent="0.25">
      <c r="C30" s="24" t="s">
        <v>155</v>
      </c>
      <c r="D30" s="25">
        <v>36</v>
      </c>
      <c r="E30" s="47">
        <v>88</v>
      </c>
      <c r="F30" s="47">
        <v>1428</v>
      </c>
      <c r="G30" s="47">
        <v>665</v>
      </c>
      <c r="H30" s="25">
        <v>3808</v>
      </c>
      <c r="J30" s="21">
        <f t="shared" si="0"/>
        <v>6025</v>
      </c>
      <c r="K30" s="21">
        <f t="shared" si="1"/>
        <v>36</v>
      </c>
      <c r="L30" s="21">
        <f t="shared" si="2"/>
        <v>3808</v>
      </c>
      <c r="M30" s="21">
        <f t="shared" si="3"/>
        <v>1205</v>
      </c>
      <c r="N30" s="21">
        <v>15</v>
      </c>
      <c r="O30" s="21">
        <v>182</v>
      </c>
      <c r="P30" s="21">
        <v>89.2</v>
      </c>
      <c r="Q30" s="21">
        <v>446</v>
      </c>
      <c r="R30" s="21">
        <f t="shared" si="4"/>
        <v>15</v>
      </c>
      <c r="S30" s="21">
        <f t="shared" si="5"/>
        <v>3808</v>
      </c>
      <c r="T30" s="21">
        <f t="shared" si="6"/>
        <v>647.1</v>
      </c>
    </row>
    <row r="31" spans="3:20" collapsed="1" x14ac:dyDescent="0.25">
      <c r="C31" s="24" t="s">
        <v>156</v>
      </c>
      <c r="D31" s="25">
        <f>((D30/ 'First Table'!$I$12  )*100)/$D$5</f>
        <v>55.115674374559752</v>
      </c>
      <c r="E31" s="47">
        <f>((E30/   'First Table'!$I$13    )*100)/$E$5</f>
        <v>94.121079116594856</v>
      </c>
      <c r="F31" s="47">
        <f>((F30/   'First Table'!$I$14    )*100)/$F$5</f>
        <v>64.057755017918865</v>
      </c>
      <c r="G31" s="47">
        <f>((G30/ 'First Table'!$I$15  )*100)/$G$5</f>
        <v>115.97657177088072</v>
      </c>
      <c r="H31" s="25">
        <f>((H30/   'First Table'!$I$16    )*100)/$H$5</f>
        <v>52.230048951176862</v>
      </c>
      <c r="J31" s="21">
        <f t="shared" si="0"/>
        <v>381.50112923113102</v>
      </c>
      <c r="K31" s="21">
        <f t="shared" si="1"/>
        <v>52.230048951176862</v>
      </c>
      <c r="L31" s="21">
        <f t="shared" si="2"/>
        <v>115.97657177088072</v>
      </c>
      <c r="M31" s="21">
        <f t="shared" si="3"/>
        <v>76.300225846226198</v>
      </c>
      <c r="N31" s="21">
        <v>37.112703300074003</v>
      </c>
      <c r="O31" s="21">
        <v>80.696135742806661</v>
      </c>
      <c r="P31" s="21">
        <v>59.040467292868563</v>
      </c>
      <c r="Q31" s="21">
        <v>295.20233646434281</v>
      </c>
      <c r="R31" s="21">
        <f t="shared" si="4"/>
        <v>37.112703300074003</v>
      </c>
      <c r="S31" s="21">
        <f t="shared" si="5"/>
        <v>115.97657177088072</v>
      </c>
      <c r="T31" s="21">
        <f t="shared" si="6"/>
        <v>67.670346569547377</v>
      </c>
    </row>
    <row r="32" spans="3:20" hidden="1" outlineLevel="1" x14ac:dyDescent="0.25">
      <c r="C32" s="35" t="s">
        <v>163</v>
      </c>
      <c r="D32" s="33">
        <v>31</v>
      </c>
      <c r="E32" s="33">
        <v>76</v>
      </c>
      <c r="F32" s="33">
        <v>1408</v>
      </c>
      <c r="G32" s="33">
        <v>601</v>
      </c>
      <c r="H32" s="33">
        <v>3829</v>
      </c>
      <c r="J32" s="21">
        <f t="shared" ref="J32:J49" si="14">SUM(D32:H32)</f>
        <v>5945</v>
      </c>
      <c r="K32" s="21">
        <f t="shared" ref="K32:K49" si="15">MIN(D32:H32)</f>
        <v>31</v>
      </c>
      <c r="L32" s="21">
        <f t="shared" ref="L32:L49" si="16">MAX(D32:H32)</f>
        <v>3829</v>
      </c>
      <c r="M32" s="21">
        <f t="shared" ref="M32:M49" si="17">SUM(D32:H32)/5</f>
        <v>1189</v>
      </c>
      <c r="N32" s="21">
        <v>15</v>
      </c>
      <c r="O32" s="21">
        <v>185</v>
      </c>
      <c r="P32" s="21">
        <v>89.2</v>
      </c>
      <c r="Q32" s="21">
        <v>446</v>
      </c>
      <c r="R32" s="21">
        <f t="shared" ref="R32:R49" si="18">MIN(K32,N32)</f>
        <v>15</v>
      </c>
      <c r="S32" s="21">
        <f t="shared" ref="S32:S49" si="19">MAX(L32,O32)</f>
        <v>3829</v>
      </c>
      <c r="T32" s="21">
        <f t="shared" ref="T32:T49" si="20">(Q32+J32)/10</f>
        <v>639.1</v>
      </c>
    </row>
    <row r="33" spans="3:20" collapsed="1" x14ac:dyDescent="0.25">
      <c r="C33" s="44" t="s">
        <v>170</v>
      </c>
      <c r="D33" s="32">
        <f>((D32/ 'First Table'!$I$12  )*100)/$D$5</f>
        <v>47.46071960031535</v>
      </c>
      <c r="E33" s="45">
        <f>((E32/   'First Table'!$I$13    )*100)/$E$5</f>
        <v>81.286386509786468</v>
      </c>
      <c r="F33" s="45">
        <f>((F32/   'First Table'!$I$14    )*100)/$F$5</f>
        <v>63.160587580693111</v>
      </c>
      <c r="G33" s="45">
        <f>((G32/ 'First Table'!$I$15  )*100)/$G$5</f>
        <v>104.81491674330724</v>
      </c>
      <c r="H33" s="32">
        <f>((H32/   'First Table'!$I$16    )*100)/$H$5</f>
        <v>52.518082309363493</v>
      </c>
      <c r="I33" s="23"/>
      <c r="J33" s="21">
        <f t="shared" si="14"/>
        <v>349.24069274346567</v>
      </c>
      <c r="K33" s="21">
        <f t="shared" si="15"/>
        <v>47.46071960031535</v>
      </c>
      <c r="L33" s="21">
        <f t="shared" si="16"/>
        <v>104.81491674330724</v>
      </c>
      <c r="M33" s="21">
        <f t="shared" si="17"/>
        <v>69.848138548693129</v>
      </c>
      <c r="N33" s="21">
        <v>37.724451156668628</v>
      </c>
      <c r="O33" s="21">
        <v>81.900555679266475</v>
      </c>
      <c r="P33" s="21">
        <v>58.055459334849843</v>
      </c>
      <c r="Q33" s="21">
        <v>290.27729667424921</v>
      </c>
      <c r="R33" s="21">
        <f t="shared" si="18"/>
        <v>37.724451156668628</v>
      </c>
      <c r="S33" s="21">
        <f t="shared" si="19"/>
        <v>104.81491674330724</v>
      </c>
      <c r="T33" s="21">
        <f t="shared" si="20"/>
        <v>63.951798941771493</v>
      </c>
    </row>
    <row r="34" spans="3:20" hidden="1" outlineLevel="1" x14ac:dyDescent="0.25">
      <c r="C34" s="31" t="s">
        <v>179</v>
      </c>
      <c r="D34" s="32">
        <v>31</v>
      </c>
      <c r="E34" s="32">
        <v>80</v>
      </c>
      <c r="F34" s="32">
        <v>1410</v>
      </c>
      <c r="G34" s="32">
        <v>638</v>
      </c>
      <c r="H34" s="32">
        <v>3821</v>
      </c>
      <c r="I34" s="23"/>
      <c r="J34" s="21">
        <f t="shared" si="14"/>
        <v>5980</v>
      </c>
      <c r="K34" s="21">
        <f t="shared" si="15"/>
        <v>31</v>
      </c>
      <c r="L34" s="21">
        <f t="shared" si="16"/>
        <v>3821</v>
      </c>
      <c r="M34" s="21">
        <f t="shared" si="17"/>
        <v>1196</v>
      </c>
      <c r="N34" s="21">
        <v>16</v>
      </c>
      <c r="O34" s="21">
        <v>194</v>
      </c>
      <c r="P34" s="21">
        <v>92.6</v>
      </c>
      <c r="Q34" s="21">
        <v>463</v>
      </c>
      <c r="R34" s="21">
        <f t="shared" si="18"/>
        <v>16</v>
      </c>
      <c r="S34" s="21">
        <f t="shared" si="19"/>
        <v>3821</v>
      </c>
      <c r="T34" s="21">
        <f t="shared" si="20"/>
        <v>644.29999999999995</v>
      </c>
    </row>
    <row r="35" spans="3:20" collapsed="1" x14ac:dyDescent="0.25">
      <c r="C35" s="31" t="s">
        <v>171</v>
      </c>
      <c r="D35" s="32">
        <f>((D34/ 'First Table'!$I$12  )*100)/$D$5</f>
        <v>47.46071960031535</v>
      </c>
      <c r="E35" s="45">
        <f>((E34/   'First Table'!$I$13    )*100)/$E$5</f>
        <v>85.564617378722588</v>
      </c>
      <c r="F35" s="45">
        <f>((F34/   'First Table'!$I$14    )*100)/$F$5</f>
        <v>63.250304324415687</v>
      </c>
      <c r="G35" s="45">
        <f>((G34/ 'First Table'!$I$15  )*100)/$G$5</f>
        <v>111.26774855612314</v>
      </c>
      <c r="H35" s="32">
        <f>((H34/   'First Table'!$I$16    )*100)/$H$5</f>
        <v>52.408355315768581</v>
      </c>
      <c r="I35" s="23"/>
      <c r="J35" s="21">
        <f t="shared" si="14"/>
        <v>359.95174517534537</v>
      </c>
      <c r="K35" s="21">
        <f t="shared" si="15"/>
        <v>47.46071960031535</v>
      </c>
      <c r="L35" s="21">
        <f t="shared" si="16"/>
        <v>111.26774855612314</v>
      </c>
      <c r="M35" s="21">
        <f t="shared" si="17"/>
        <v>71.990349035069073</v>
      </c>
      <c r="N35" s="21">
        <v>39.559694726452499</v>
      </c>
      <c r="O35" s="21">
        <v>84.309395552186075</v>
      </c>
      <c r="P35" s="21">
        <v>60.782951010320382</v>
      </c>
      <c r="Q35" s="21">
        <v>303.9147550516019</v>
      </c>
      <c r="R35" s="21">
        <f t="shared" si="18"/>
        <v>39.559694726452499</v>
      </c>
      <c r="S35" s="21">
        <f t="shared" si="19"/>
        <v>111.26774855612314</v>
      </c>
      <c r="T35" s="21">
        <f t="shared" si="20"/>
        <v>66.386650022694724</v>
      </c>
    </row>
    <row r="36" spans="3:20" hidden="1" outlineLevel="1" x14ac:dyDescent="0.25">
      <c r="C36" s="31" t="s">
        <v>180</v>
      </c>
      <c r="D36" s="32">
        <v>32</v>
      </c>
      <c r="E36" s="32">
        <v>83</v>
      </c>
      <c r="F36" s="32">
        <v>1393</v>
      </c>
      <c r="G36" s="32">
        <v>663</v>
      </c>
      <c r="H36" s="32">
        <v>3819</v>
      </c>
      <c r="I36" s="23"/>
      <c r="J36" s="21">
        <f t="shared" si="14"/>
        <v>5990</v>
      </c>
      <c r="K36" s="21">
        <f t="shared" si="15"/>
        <v>32</v>
      </c>
      <c r="L36" s="21">
        <f t="shared" si="16"/>
        <v>3819</v>
      </c>
      <c r="M36" s="21">
        <f t="shared" si="17"/>
        <v>1198</v>
      </c>
      <c r="N36" s="21">
        <v>16</v>
      </c>
      <c r="O36" s="21">
        <v>195</v>
      </c>
      <c r="P36" s="21">
        <v>91.8</v>
      </c>
      <c r="Q36" s="21">
        <v>459</v>
      </c>
      <c r="R36" s="21">
        <f t="shared" si="18"/>
        <v>16</v>
      </c>
      <c r="S36" s="21">
        <f t="shared" si="19"/>
        <v>3819</v>
      </c>
      <c r="T36" s="21">
        <f t="shared" si="20"/>
        <v>644.9</v>
      </c>
    </row>
    <row r="37" spans="3:20" collapsed="1" x14ac:dyDescent="0.25">
      <c r="C37" s="31" t="s">
        <v>172</v>
      </c>
      <c r="D37" s="32">
        <f>((D36/ 'First Table'!$I$12  )*100)/$D$5</f>
        <v>48.991710555164232</v>
      </c>
      <c r="E37" s="45">
        <f>((E36/   'First Table'!$I$13    )*100)/$E$5</f>
        <v>88.773290530424688</v>
      </c>
      <c r="F37" s="45">
        <f>((F36/   'First Table'!$I$14    )*100)/$F$5</f>
        <v>62.487712002773797</v>
      </c>
      <c r="G37" s="45">
        <f>((G36/ 'First Table'!$I$15  )*100)/$G$5</f>
        <v>115.62777005126905</v>
      </c>
      <c r="H37" s="32">
        <f>((H36/   'First Table'!$I$16    )*100)/$H$5</f>
        <v>52.380923567369862</v>
      </c>
      <c r="I37" s="23"/>
      <c r="J37" s="21">
        <f t="shared" si="14"/>
        <v>368.26140670700164</v>
      </c>
      <c r="K37" s="21">
        <f t="shared" si="15"/>
        <v>48.991710555164232</v>
      </c>
      <c r="L37" s="21">
        <f t="shared" si="16"/>
        <v>115.62777005126905</v>
      </c>
      <c r="M37" s="21">
        <f t="shared" si="17"/>
        <v>73.652281341400325</v>
      </c>
      <c r="N37" s="21">
        <v>39.763610678650707</v>
      </c>
      <c r="O37" s="21">
        <v>79.491715806346861</v>
      </c>
      <c r="P37" s="21">
        <v>59.610575215563948</v>
      </c>
      <c r="Q37" s="21">
        <v>298.05287607781975</v>
      </c>
      <c r="R37" s="21">
        <f t="shared" si="18"/>
        <v>39.763610678650707</v>
      </c>
      <c r="S37" s="21">
        <f t="shared" si="19"/>
        <v>115.62777005126905</v>
      </c>
      <c r="T37" s="21">
        <f t="shared" si="20"/>
        <v>66.631428278482147</v>
      </c>
    </row>
    <row r="38" spans="3:20" hidden="1" outlineLevel="1" x14ac:dyDescent="0.25">
      <c r="C38" s="31" t="s">
        <v>181</v>
      </c>
      <c r="D38" s="32">
        <v>32</v>
      </c>
      <c r="E38" s="32">
        <v>82</v>
      </c>
      <c r="F38" s="32">
        <v>1409</v>
      </c>
      <c r="G38" s="32">
        <v>683</v>
      </c>
      <c r="H38" s="32">
        <v>3820</v>
      </c>
      <c r="I38" s="23"/>
      <c r="J38" s="21">
        <f t="shared" si="14"/>
        <v>6026</v>
      </c>
      <c r="K38" s="21">
        <f t="shared" si="15"/>
        <v>32</v>
      </c>
      <c r="L38" s="21">
        <f t="shared" si="16"/>
        <v>3820</v>
      </c>
      <c r="M38" s="21">
        <f t="shared" si="17"/>
        <v>1205.2</v>
      </c>
      <c r="N38" s="21">
        <v>16</v>
      </c>
      <c r="O38" s="21">
        <v>188</v>
      </c>
      <c r="P38" s="21">
        <v>91.6</v>
      </c>
      <c r="Q38" s="21">
        <v>458</v>
      </c>
      <c r="R38" s="21">
        <f t="shared" si="18"/>
        <v>16</v>
      </c>
      <c r="S38" s="21">
        <f t="shared" si="19"/>
        <v>3820</v>
      </c>
      <c r="T38" s="21">
        <f t="shared" si="20"/>
        <v>648.4</v>
      </c>
    </row>
    <row r="39" spans="3:20" collapsed="1" x14ac:dyDescent="0.25">
      <c r="C39" s="31" t="s">
        <v>173</v>
      </c>
      <c r="D39" s="32">
        <f>((D38/ 'First Table'!$I$12  )*100)/$D$5</f>
        <v>48.991710555164232</v>
      </c>
      <c r="E39" s="45">
        <f>((E38/   'First Table'!$I$13    )*100)/$E$5</f>
        <v>87.703732813190655</v>
      </c>
      <c r="F39" s="45">
        <f>((F38/   'First Table'!$I$14    )*100)/$F$5</f>
        <v>63.205445952554399</v>
      </c>
      <c r="G39" s="45">
        <f>((G38/ 'First Table'!$I$15  )*100)/$G$5</f>
        <v>119.11578724738575</v>
      </c>
      <c r="H39" s="32">
        <f>((H38/   'First Table'!$I$16    )*100)/$H$5</f>
        <v>52.394639441569218</v>
      </c>
      <c r="I39" s="23"/>
      <c r="J39" s="21">
        <f t="shared" si="14"/>
        <v>371.41131600986427</v>
      </c>
      <c r="K39" s="21">
        <f t="shared" si="15"/>
        <v>48.991710555164232</v>
      </c>
      <c r="L39" s="21">
        <f t="shared" si="16"/>
        <v>119.11578724738575</v>
      </c>
      <c r="M39" s="21">
        <f t="shared" si="17"/>
        <v>74.282263201972853</v>
      </c>
      <c r="N39" s="21">
        <v>38.336199013263247</v>
      </c>
      <c r="O39" s="21">
        <v>84.309395552186075</v>
      </c>
      <c r="P39" s="21">
        <v>60.9627495899691</v>
      </c>
      <c r="Q39" s="21">
        <v>304.81374794984549</v>
      </c>
      <c r="R39" s="21">
        <f t="shared" si="18"/>
        <v>38.336199013263247</v>
      </c>
      <c r="S39" s="21">
        <f t="shared" si="19"/>
        <v>119.11578724738575</v>
      </c>
      <c r="T39" s="21">
        <f t="shared" si="20"/>
        <v>67.622506395970987</v>
      </c>
    </row>
    <row r="40" spans="3:20" hidden="1" outlineLevel="1" x14ac:dyDescent="0.25">
      <c r="C40" s="31" t="s">
        <v>182</v>
      </c>
      <c r="D40" s="32">
        <v>33</v>
      </c>
      <c r="E40" s="32">
        <v>80</v>
      </c>
      <c r="F40" s="32">
        <v>1420</v>
      </c>
      <c r="G40" s="46">
        <v>693</v>
      </c>
      <c r="H40" s="32">
        <v>3817</v>
      </c>
      <c r="I40" s="23"/>
      <c r="J40" s="21">
        <f t="shared" si="14"/>
        <v>6043</v>
      </c>
      <c r="K40" s="21">
        <f t="shared" si="15"/>
        <v>33</v>
      </c>
      <c r="L40" s="21">
        <f t="shared" si="16"/>
        <v>3817</v>
      </c>
      <c r="M40" s="21">
        <f t="shared" si="17"/>
        <v>1208.5999999999999</v>
      </c>
      <c r="N40" s="21">
        <v>16</v>
      </c>
      <c r="O40" s="21">
        <v>189</v>
      </c>
      <c r="P40" s="21">
        <v>92.2</v>
      </c>
      <c r="Q40" s="21">
        <v>461</v>
      </c>
      <c r="R40" s="21">
        <f t="shared" si="18"/>
        <v>16</v>
      </c>
      <c r="S40" s="21">
        <f t="shared" si="19"/>
        <v>3817</v>
      </c>
      <c r="T40" s="21">
        <f t="shared" si="20"/>
        <v>650.4</v>
      </c>
    </row>
    <row r="41" spans="3:20" collapsed="1" x14ac:dyDescent="0.25">
      <c r="C41" s="31" t="s">
        <v>174</v>
      </c>
      <c r="D41" s="32">
        <f>((D40/ 'First Table'!$I$12  )*100)/$D$5</f>
        <v>50.522701510013114</v>
      </c>
      <c r="E41" s="45">
        <f>((E40/   'First Table'!$I$13    )*100)/$E$5</f>
        <v>85.564617378722588</v>
      </c>
      <c r="F41" s="45">
        <f>((F40/   'First Table'!$I$14    )*100)/$F$5</f>
        <v>63.69888804302856</v>
      </c>
      <c r="G41" s="45">
        <f>((G40/ 'First Table'!$I$15  )*100)/$G$5</f>
        <v>120.85979584544413</v>
      </c>
      <c r="H41" s="32">
        <f>((H40/   'First Table'!$I$16    )*100)/$H$5</f>
        <v>52.353491818971129</v>
      </c>
      <c r="I41" s="23"/>
      <c r="J41" s="21">
        <f t="shared" si="14"/>
        <v>372.99949459617949</v>
      </c>
      <c r="K41" s="21">
        <f t="shared" si="15"/>
        <v>50.522701510013114</v>
      </c>
      <c r="L41" s="21">
        <f t="shared" si="16"/>
        <v>120.85979584544413</v>
      </c>
      <c r="M41" s="21">
        <f t="shared" si="17"/>
        <v>74.599898919235898</v>
      </c>
      <c r="N41" s="21">
        <v>38.540114965461456</v>
      </c>
      <c r="O41" s="21">
        <v>84.309395552186075</v>
      </c>
      <c r="P41" s="21">
        <v>61.327904166206849</v>
      </c>
      <c r="Q41" s="21">
        <v>306.63952083103425</v>
      </c>
      <c r="R41" s="21">
        <f t="shared" si="18"/>
        <v>38.540114965461456</v>
      </c>
      <c r="S41" s="21">
        <f t="shared" si="19"/>
        <v>120.85979584544413</v>
      </c>
      <c r="T41" s="21">
        <f t="shared" si="20"/>
        <v>67.963901542721374</v>
      </c>
    </row>
    <row r="42" spans="3:20" hidden="1" outlineLevel="1" x14ac:dyDescent="0.25">
      <c r="C42" s="31" t="s">
        <v>183</v>
      </c>
      <c r="D42" s="32">
        <v>35</v>
      </c>
      <c r="E42" s="32">
        <v>79</v>
      </c>
      <c r="F42" s="32">
        <v>1421</v>
      </c>
      <c r="G42" s="46">
        <v>678</v>
      </c>
      <c r="H42" s="32">
        <v>3809</v>
      </c>
      <c r="I42" s="23"/>
      <c r="J42" s="21">
        <f t="shared" si="14"/>
        <v>6022</v>
      </c>
      <c r="K42" s="21">
        <f t="shared" si="15"/>
        <v>35</v>
      </c>
      <c r="L42" s="21">
        <f t="shared" si="16"/>
        <v>3809</v>
      </c>
      <c r="M42" s="21">
        <f t="shared" si="17"/>
        <v>1204.4000000000001</v>
      </c>
      <c r="N42" s="21">
        <v>14</v>
      </c>
      <c r="O42" s="21">
        <v>191</v>
      </c>
      <c r="P42" s="21">
        <v>90.8</v>
      </c>
      <c r="Q42" s="21">
        <v>454</v>
      </c>
      <c r="R42" s="21">
        <f t="shared" si="18"/>
        <v>14</v>
      </c>
      <c r="S42" s="21">
        <f t="shared" si="19"/>
        <v>3809</v>
      </c>
      <c r="T42" s="21">
        <f t="shared" si="20"/>
        <v>647.6</v>
      </c>
    </row>
    <row r="43" spans="3:20" collapsed="1" x14ac:dyDescent="0.25">
      <c r="C43" s="31" t="s">
        <v>175</v>
      </c>
      <c r="D43" s="32">
        <f>((D42/ 'First Table'!$I$12  )*100)/$D$5</f>
        <v>53.584683419710871</v>
      </c>
      <c r="E43" s="45">
        <f>((E42/   'First Table'!$I$13    )*100)/$E$5</f>
        <v>84.495059661488568</v>
      </c>
      <c r="F43" s="45">
        <f>((F42/   'First Table'!$I$14    )*100)/$F$5</f>
        <v>63.743746414889856</v>
      </c>
      <c r="G43" s="45">
        <f>((G42/ 'First Table'!$I$15  )*100)/$G$5</f>
        <v>118.24378294835657</v>
      </c>
      <c r="H43" s="32">
        <f>((H42/   'First Table'!$I$16    )*100)/$H$5</f>
        <v>52.243764825376218</v>
      </c>
      <c r="I43" s="23"/>
      <c r="J43" s="21">
        <f t="shared" si="14"/>
        <v>372.31103726982207</v>
      </c>
      <c r="K43" s="21">
        <f t="shared" si="15"/>
        <v>52.243764825376218</v>
      </c>
      <c r="L43" s="21">
        <f t="shared" si="16"/>
        <v>118.24378294835657</v>
      </c>
      <c r="M43" s="21">
        <f t="shared" si="17"/>
        <v>74.46220745396441</v>
      </c>
      <c r="N43" s="21">
        <v>38.947946869857873</v>
      </c>
      <c r="O43" s="21">
        <v>77.082875933427275</v>
      </c>
      <c r="P43" s="21">
        <v>58.103674601212063</v>
      </c>
      <c r="Q43" s="21">
        <v>290.5183730060603</v>
      </c>
      <c r="R43" s="21">
        <f t="shared" si="18"/>
        <v>38.947946869857873</v>
      </c>
      <c r="S43" s="21">
        <f t="shared" si="19"/>
        <v>118.24378294835657</v>
      </c>
      <c r="T43" s="21">
        <f t="shared" si="20"/>
        <v>66.282941027588237</v>
      </c>
    </row>
    <row r="44" spans="3:20" hidden="1" outlineLevel="1" x14ac:dyDescent="0.25">
      <c r="C44" s="31" t="s">
        <v>184</v>
      </c>
      <c r="D44" s="32">
        <v>35</v>
      </c>
      <c r="E44" s="32">
        <v>82</v>
      </c>
      <c r="F44" s="32">
        <v>1418</v>
      </c>
      <c r="G44" s="32">
        <v>684</v>
      </c>
      <c r="H44" s="32">
        <v>3804</v>
      </c>
      <c r="I44" s="23"/>
      <c r="J44" s="21">
        <f t="shared" si="14"/>
        <v>6023</v>
      </c>
      <c r="K44" s="21">
        <f t="shared" si="15"/>
        <v>35</v>
      </c>
      <c r="L44" s="21">
        <f t="shared" si="16"/>
        <v>3804</v>
      </c>
      <c r="M44" s="21">
        <f t="shared" si="17"/>
        <v>1204.5999999999999</v>
      </c>
      <c r="N44" s="21">
        <v>15</v>
      </c>
      <c r="O44" s="21">
        <v>179</v>
      </c>
      <c r="P44" s="21">
        <v>89.8</v>
      </c>
      <c r="Q44" s="21">
        <v>449</v>
      </c>
      <c r="R44" s="21">
        <f t="shared" si="18"/>
        <v>15</v>
      </c>
      <c r="S44" s="21">
        <f t="shared" si="19"/>
        <v>3804</v>
      </c>
      <c r="T44" s="21">
        <f t="shared" si="20"/>
        <v>647.20000000000005</v>
      </c>
    </row>
    <row r="45" spans="3:20" collapsed="1" x14ac:dyDescent="0.25">
      <c r="C45" s="31" t="s">
        <v>176</v>
      </c>
      <c r="D45" s="32">
        <f>((D44/ 'First Table'!$I$12  )*100)/$D$5</f>
        <v>53.584683419710871</v>
      </c>
      <c r="E45" s="45">
        <f>((E44/   'First Table'!$I$13    )*100)/$E$5</f>
        <v>87.703732813190655</v>
      </c>
      <c r="F45" s="45">
        <f>((F44/   'First Table'!$I$14    )*100)/$F$5</f>
        <v>63.609171299305984</v>
      </c>
      <c r="G45" s="45">
        <f>((G44/ 'First Table'!$I$15  )*100)/$G$5</f>
        <v>119.2901881071916</v>
      </c>
      <c r="H45" s="32">
        <f>((H44/   'First Table'!$I$16    )*100)/$H$5</f>
        <v>52.175185454379402</v>
      </c>
      <c r="I45" s="23"/>
      <c r="J45" s="21">
        <f t="shared" si="14"/>
        <v>376.36296109377849</v>
      </c>
      <c r="K45" s="21">
        <f t="shared" si="15"/>
        <v>52.175185454379402</v>
      </c>
      <c r="L45" s="21">
        <f t="shared" si="16"/>
        <v>119.2901881071916</v>
      </c>
      <c r="M45" s="21">
        <f t="shared" si="17"/>
        <v>75.272592218755705</v>
      </c>
      <c r="N45" s="21">
        <v>36.50095544347937</v>
      </c>
      <c r="O45" s="21">
        <v>83.104975615726289</v>
      </c>
      <c r="P45" s="21">
        <v>60.048628467729785</v>
      </c>
      <c r="Q45" s="21">
        <v>300.24314233864891</v>
      </c>
      <c r="R45" s="21">
        <f t="shared" si="18"/>
        <v>36.50095544347937</v>
      </c>
      <c r="S45" s="21">
        <f t="shared" si="19"/>
        <v>119.2901881071916</v>
      </c>
      <c r="T45" s="21">
        <f t="shared" si="20"/>
        <v>67.660610343242737</v>
      </c>
    </row>
    <row r="46" spans="3:20" hidden="1" outlineLevel="1" x14ac:dyDescent="0.25">
      <c r="C46" s="31" t="s">
        <v>185</v>
      </c>
      <c r="D46" s="32">
        <v>35</v>
      </c>
      <c r="E46" s="32">
        <v>83</v>
      </c>
      <c r="F46" s="32">
        <v>1418</v>
      </c>
      <c r="G46" s="32">
        <v>692</v>
      </c>
      <c r="H46" s="32">
        <v>3797</v>
      </c>
      <c r="I46" s="23"/>
      <c r="J46" s="21">
        <f t="shared" si="14"/>
        <v>6025</v>
      </c>
      <c r="K46" s="21">
        <f t="shared" si="15"/>
        <v>35</v>
      </c>
      <c r="L46" s="21">
        <f t="shared" si="16"/>
        <v>3797</v>
      </c>
      <c r="M46" s="21">
        <f t="shared" si="17"/>
        <v>1205</v>
      </c>
      <c r="N46" s="21">
        <v>15</v>
      </c>
      <c r="O46" s="21">
        <v>182</v>
      </c>
      <c r="P46" s="21">
        <v>90</v>
      </c>
      <c r="Q46" s="21">
        <v>450</v>
      </c>
      <c r="R46" s="21">
        <f t="shared" si="18"/>
        <v>15</v>
      </c>
      <c r="S46" s="21">
        <f t="shared" si="19"/>
        <v>3797</v>
      </c>
      <c r="T46" s="21">
        <f t="shared" si="20"/>
        <v>647.5</v>
      </c>
    </row>
    <row r="47" spans="3:20" collapsed="1" x14ac:dyDescent="0.25">
      <c r="C47" s="31" t="s">
        <v>177</v>
      </c>
      <c r="D47" s="32">
        <f>((D46/ 'First Table'!$I$12  )*100)/$D$5</f>
        <v>53.584683419710871</v>
      </c>
      <c r="E47" s="45">
        <f>((E46/   'First Table'!$I$13    )*100)/$E$5</f>
        <v>88.773290530424688</v>
      </c>
      <c r="F47" s="45">
        <f>((F46/   'First Table'!$I$14    )*100)/$F$5</f>
        <v>63.609171299305984</v>
      </c>
      <c r="G47" s="45">
        <f>((G46/ 'First Table'!$I$15  )*100)/$G$5</f>
        <v>120.68539498563828</v>
      </c>
      <c r="H47" s="32">
        <f>((H46/   'First Table'!$I$16    )*100)/$H$5</f>
        <v>52.079174334983854</v>
      </c>
      <c r="I47" s="23"/>
      <c r="J47" s="21">
        <f t="shared" si="14"/>
        <v>378.73171457006367</v>
      </c>
      <c r="K47" s="21">
        <f t="shared" si="15"/>
        <v>52.079174334983854</v>
      </c>
      <c r="L47" s="21">
        <f t="shared" si="16"/>
        <v>120.68539498563828</v>
      </c>
      <c r="M47" s="21">
        <f t="shared" si="17"/>
        <v>75.746342914012729</v>
      </c>
      <c r="N47" s="21">
        <v>37.112703300074003</v>
      </c>
      <c r="O47" s="21">
        <v>83.104975615726289</v>
      </c>
      <c r="P47" s="21">
        <v>59.496857280733913</v>
      </c>
      <c r="Q47" s="21">
        <v>297.48428640366956</v>
      </c>
      <c r="R47" s="21">
        <f t="shared" si="18"/>
        <v>37.112703300074003</v>
      </c>
      <c r="S47" s="21">
        <f t="shared" si="19"/>
        <v>120.68539498563828</v>
      </c>
      <c r="T47" s="21">
        <f t="shared" si="20"/>
        <v>67.621600097373317</v>
      </c>
    </row>
    <row r="48" spans="3:20" hidden="1" outlineLevel="1" x14ac:dyDescent="0.25">
      <c r="C48" s="31" t="s">
        <v>186</v>
      </c>
      <c r="D48" s="32">
        <v>36</v>
      </c>
      <c r="E48" s="32">
        <v>83</v>
      </c>
      <c r="F48" s="32">
        <v>1409</v>
      </c>
      <c r="G48" s="32">
        <v>689</v>
      </c>
      <c r="H48" s="32">
        <v>3794</v>
      </c>
      <c r="I48" s="23"/>
      <c r="J48" s="21">
        <f t="shared" si="14"/>
        <v>6011</v>
      </c>
      <c r="K48" s="21">
        <f t="shared" si="15"/>
        <v>36</v>
      </c>
      <c r="L48" s="21">
        <f t="shared" si="16"/>
        <v>3794</v>
      </c>
      <c r="M48" s="21">
        <f t="shared" si="17"/>
        <v>1202.2</v>
      </c>
      <c r="N48" s="21">
        <v>15</v>
      </c>
      <c r="O48" s="21">
        <v>185</v>
      </c>
      <c r="P48" s="21">
        <v>89.6</v>
      </c>
      <c r="Q48" s="21">
        <v>448</v>
      </c>
      <c r="R48" s="21">
        <f t="shared" si="18"/>
        <v>15</v>
      </c>
      <c r="S48" s="21">
        <f t="shared" si="19"/>
        <v>3794</v>
      </c>
      <c r="T48" s="21">
        <f t="shared" si="20"/>
        <v>645.9</v>
      </c>
    </row>
    <row r="49" spans="3:20" collapsed="1" x14ac:dyDescent="0.25">
      <c r="C49" s="31" t="s">
        <v>178</v>
      </c>
      <c r="D49" s="32">
        <f>((D48/ 'First Table'!$I$12  )*100)/$D$5</f>
        <v>55.115674374559752</v>
      </c>
      <c r="E49" s="45">
        <f>((E48/   'First Table'!$I$13    )*100)/$E$5</f>
        <v>88.773290530424688</v>
      </c>
      <c r="F49" s="45">
        <f>((F48/   'First Table'!$I$14    )*100)/$F$5</f>
        <v>63.205445952554399</v>
      </c>
      <c r="G49" s="45">
        <f>((G48/ 'First Table'!$I$15  )*100)/$G$5</f>
        <v>120.16219240622077</v>
      </c>
      <c r="H49" s="32">
        <f>((H48/   'First Table'!$I$16    )*100)/$H$5</f>
        <v>52.038026712385758</v>
      </c>
      <c r="I49" s="23"/>
      <c r="J49" s="21">
        <f t="shared" si="14"/>
        <v>379.29462997614536</v>
      </c>
      <c r="K49" s="21">
        <f t="shared" si="15"/>
        <v>52.038026712385758</v>
      </c>
      <c r="L49" s="21">
        <f t="shared" si="16"/>
        <v>120.16219240622077</v>
      </c>
      <c r="M49" s="21">
        <f t="shared" si="17"/>
        <v>75.858925995229072</v>
      </c>
      <c r="N49" s="21">
        <v>37.724451156668628</v>
      </c>
      <c r="O49" s="21">
        <v>77.082875933427275</v>
      </c>
      <c r="P49" s="21">
        <v>58.414786915593027</v>
      </c>
      <c r="Q49" s="21">
        <v>292.07393457796513</v>
      </c>
      <c r="R49" s="21">
        <f t="shared" si="18"/>
        <v>37.724451156668628</v>
      </c>
      <c r="S49" s="21">
        <f t="shared" si="19"/>
        <v>120.16219240622077</v>
      </c>
      <c r="T49" s="21">
        <f t="shared" si="20"/>
        <v>67.136856455411049</v>
      </c>
    </row>
    <row r="50" spans="3:20" hidden="1" outlineLevel="1" x14ac:dyDescent="0.25">
      <c r="C50" s="35" t="s">
        <v>163</v>
      </c>
      <c r="D50" s="33">
        <v>29</v>
      </c>
      <c r="E50" s="33">
        <v>75</v>
      </c>
      <c r="F50" s="33">
        <v>1402</v>
      </c>
      <c r="G50" s="33">
        <v>583</v>
      </c>
      <c r="H50" s="33">
        <v>3835</v>
      </c>
      <c r="J50" s="21">
        <f t="shared" si="0"/>
        <v>5924</v>
      </c>
      <c r="K50" s="21">
        <f t="shared" si="1"/>
        <v>29</v>
      </c>
      <c r="L50" s="21">
        <f t="shared" si="2"/>
        <v>3835</v>
      </c>
      <c r="M50" s="21">
        <f t="shared" si="3"/>
        <v>1184.8</v>
      </c>
      <c r="N50" s="21">
        <v>15</v>
      </c>
      <c r="O50" s="21">
        <v>185</v>
      </c>
      <c r="P50" s="21">
        <v>89.2</v>
      </c>
      <c r="Q50" s="21">
        <v>446</v>
      </c>
      <c r="R50" s="21">
        <f t="shared" si="4"/>
        <v>15</v>
      </c>
      <c r="S50" s="21">
        <f t="shared" si="5"/>
        <v>3835</v>
      </c>
      <c r="T50" s="21">
        <f t="shared" si="6"/>
        <v>637</v>
      </c>
    </row>
    <row r="51" spans="3:20" collapsed="1" x14ac:dyDescent="0.25">
      <c r="C51" s="51" t="s">
        <v>157</v>
      </c>
      <c r="D51" s="52">
        <f>((D50/ 'First Table'!$I$12  )*100)/$D$5</f>
        <v>44.398737690617573</v>
      </c>
      <c r="E51" s="53">
        <f>((E50/   'First Table'!$I$13    )*100)/$E$5</f>
        <v>80.21682879255242</v>
      </c>
      <c r="F51" s="53">
        <f>((F50/   'First Table'!$I$14    )*100)/$F$5</f>
        <v>62.891437349525383</v>
      </c>
      <c r="G51" s="53">
        <f>((G50/ 'First Table'!$I$15  )*100)/$G$5</f>
        <v>101.67570126680218</v>
      </c>
      <c r="H51" s="52">
        <f>((H50/   'First Table'!$I$16    )*100)/$H$5</f>
        <v>52.600377554559678</v>
      </c>
      <c r="I51" s="23"/>
      <c r="J51" s="21">
        <f t="shared" si="0"/>
        <v>341.78308265405718</v>
      </c>
      <c r="K51" s="21">
        <f t="shared" si="1"/>
        <v>44.398737690617573</v>
      </c>
      <c r="L51" s="21">
        <f t="shared" si="2"/>
        <v>101.67570126680218</v>
      </c>
      <c r="M51" s="21">
        <f t="shared" si="3"/>
        <v>68.356616530811436</v>
      </c>
      <c r="N51" s="21">
        <v>37.724451156668628</v>
      </c>
      <c r="O51" s="21">
        <v>81.900555679266475</v>
      </c>
      <c r="P51" s="21">
        <v>58.055459334849843</v>
      </c>
      <c r="Q51" s="21">
        <v>290.27729667424921</v>
      </c>
      <c r="R51" s="21">
        <f t="shared" si="4"/>
        <v>37.724451156668628</v>
      </c>
      <c r="S51" s="21">
        <f t="shared" si="5"/>
        <v>101.67570126680218</v>
      </c>
      <c r="T51" s="21">
        <f t="shared" si="6"/>
        <v>63.206037932830647</v>
      </c>
    </row>
    <row r="52" spans="3:20" hidden="1" outlineLevel="1" x14ac:dyDescent="0.25">
      <c r="C52" s="54" t="s">
        <v>89</v>
      </c>
      <c r="D52" s="52">
        <v>33</v>
      </c>
      <c r="E52" s="52">
        <v>78</v>
      </c>
      <c r="F52" s="52">
        <v>1412</v>
      </c>
      <c r="G52" s="52">
        <v>630</v>
      </c>
      <c r="H52" s="52">
        <v>3832</v>
      </c>
      <c r="I52" s="23"/>
      <c r="J52" s="21">
        <f t="shared" si="0"/>
        <v>5985</v>
      </c>
      <c r="K52" s="21">
        <f t="shared" si="1"/>
        <v>33</v>
      </c>
      <c r="L52" s="21">
        <f t="shared" si="2"/>
        <v>3832</v>
      </c>
      <c r="M52" s="21">
        <f t="shared" si="3"/>
        <v>1197</v>
      </c>
      <c r="N52" s="21">
        <v>16</v>
      </c>
      <c r="O52" s="21">
        <v>194</v>
      </c>
      <c r="P52" s="21">
        <v>92.6</v>
      </c>
      <c r="Q52" s="21">
        <v>463</v>
      </c>
      <c r="R52" s="21">
        <f t="shared" si="4"/>
        <v>16</v>
      </c>
      <c r="S52" s="21">
        <f t="shared" si="5"/>
        <v>3832</v>
      </c>
      <c r="T52" s="21">
        <f t="shared" si="6"/>
        <v>644.79999999999995</v>
      </c>
    </row>
    <row r="53" spans="3:20" collapsed="1" x14ac:dyDescent="0.25">
      <c r="C53" s="54" t="s">
        <v>90</v>
      </c>
      <c r="D53" s="52">
        <f>((D52/ 'First Table'!$I$12  )*100)/$D$5</f>
        <v>50.522701510013114</v>
      </c>
      <c r="E53" s="53">
        <f>((E52/   'First Table'!$I$13    )*100)/$E$5</f>
        <v>83.42550194425452</v>
      </c>
      <c r="F53" s="53">
        <f>((F52/   'First Table'!$I$14    )*100)/$F$5</f>
        <v>63.340021068138256</v>
      </c>
      <c r="G53" s="53">
        <f>((G52/ 'First Table'!$I$15  )*100)/$G$5</f>
        <v>109.87254167767647</v>
      </c>
      <c r="H53" s="52">
        <f>((H52/   'First Table'!$I$16    )*100)/$H$5</f>
        <v>52.559229931961582</v>
      </c>
      <c r="I53" s="23"/>
      <c r="J53" s="21">
        <f t="shared" si="0"/>
        <v>359.71999613204389</v>
      </c>
      <c r="K53" s="21">
        <f t="shared" si="1"/>
        <v>50.522701510013114</v>
      </c>
      <c r="L53" s="21">
        <f t="shared" si="2"/>
        <v>109.87254167767647</v>
      </c>
      <c r="M53" s="21">
        <f t="shared" si="3"/>
        <v>71.943999226408778</v>
      </c>
      <c r="N53" s="21">
        <v>39.559694726452499</v>
      </c>
      <c r="O53" s="21">
        <v>84.309395552186075</v>
      </c>
      <c r="P53" s="21">
        <v>60.782951010320382</v>
      </c>
      <c r="Q53" s="21">
        <v>303.9147550516019</v>
      </c>
      <c r="R53" s="21">
        <f t="shared" si="4"/>
        <v>39.559694726452499</v>
      </c>
      <c r="S53" s="21">
        <f t="shared" si="5"/>
        <v>109.87254167767647</v>
      </c>
      <c r="T53" s="21">
        <f t="shared" si="6"/>
        <v>66.363475118364576</v>
      </c>
    </row>
    <row r="54" spans="3:20" hidden="1" outlineLevel="1" x14ac:dyDescent="0.25">
      <c r="C54" s="54" t="s">
        <v>164</v>
      </c>
      <c r="D54" s="52">
        <v>33</v>
      </c>
      <c r="E54" s="52">
        <v>81</v>
      </c>
      <c r="F54" s="52">
        <v>1422</v>
      </c>
      <c r="G54" s="52">
        <v>649</v>
      </c>
      <c r="H54" s="52">
        <v>3831</v>
      </c>
      <c r="I54" s="23"/>
      <c r="J54" s="21">
        <f t="shared" si="0"/>
        <v>6016</v>
      </c>
      <c r="K54" s="21">
        <f t="shared" si="1"/>
        <v>33</v>
      </c>
      <c r="L54" s="21">
        <f t="shared" si="2"/>
        <v>3831</v>
      </c>
      <c r="M54" s="21">
        <f t="shared" si="3"/>
        <v>1203.2</v>
      </c>
      <c r="N54" s="21">
        <v>16</v>
      </c>
      <c r="O54" s="21">
        <v>195</v>
      </c>
      <c r="P54" s="21">
        <v>91.8</v>
      </c>
      <c r="Q54" s="21">
        <v>459</v>
      </c>
      <c r="R54" s="21">
        <f t="shared" si="4"/>
        <v>16</v>
      </c>
      <c r="S54" s="21">
        <f t="shared" si="5"/>
        <v>3831</v>
      </c>
      <c r="T54" s="21">
        <f t="shared" si="6"/>
        <v>647.5</v>
      </c>
    </row>
    <row r="55" spans="3:20" collapsed="1" x14ac:dyDescent="0.25">
      <c r="C55" s="54" t="s">
        <v>158</v>
      </c>
      <c r="D55" s="52">
        <f>((D54/ 'First Table'!$I$12  )*100)/$D$5</f>
        <v>50.522701510013114</v>
      </c>
      <c r="E55" s="55">
        <f>((E54/     'First Table'!I13   )*100)/E5</f>
        <v>86.634175095956621</v>
      </c>
      <c r="F55" s="53">
        <f>((F54/   'First Table'!$I$14    )*100)/$F$5</f>
        <v>63.788604786751144</v>
      </c>
      <c r="G55" s="53">
        <f>((G54/ 'First Table'!$I$15  )*100)/$G$5</f>
        <v>113.18615801398734</v>
      </c>
      <c r="H55" s="52">
        <f>((H54/   'First Table'!$I$16    )*100)/$H$5</f>
        <v>52.545514057762219</v>
      </c>
      <c r="I55" s="23"/>
      <c r="J55" s="21">
        <f t="shared" si="0"/>
        <v>366.67715346447039</v>
      </c>
      <c r="K55" s="21">
        <f t="shared" si="1"/>
        <v>50.522701510013114</v>
      </c>
      <c r="L55" s="21">
        <f t="shared" si="2"/>
        <v>113.18615801398734</v>
      </c>
      <c r="M55" s="21">
        <f t="shared" si="3"/>
        <v>73.335430692894079</v>
      </c>
      <c r="N55" s="21">
        <v>39.763610678650707</v>
      </c>
      <c r="O55" s="21">
        <v>79.491715806346861</v>
      </c>
      <c r="P55" s="21">
        <v>59.610575215563948</v>
      </c>
      <c r="Q55" s="21">
        <v>298.05287607781975</v>
      </c>
      <c r="R55" s="21">
        <f t="shared" si="4"/>
        <v>39.763610678650707</v>
      </c>
      <c r="S55" s="21">
        <f t="shared" si="5"/>
        <v>113.18615801398734</v>
      </c>
      <c r="T55" s="21">
        <f t="shared" si="6"/>
        <v>66.473002954229017</v>
      </c>
    </row>
    <row r="56" spans="3:20" hidden="1" outlineLevel="1" x14ac:dyDescent="0.25">
      <c r="C56" s="54" t="s">
        <v>165</v>
      </c>
      <c r="D56" s="52">
        <v>35</v>
      </c>
      <c r="E56" s="52">
        <v>82</v>
      </c>
      <c r="F56" s="52">
        <v>1424</v>
      </c>
      <c r="G56" s="52">
        <v>664</v>
      </c>
      <c r="H56" s="52">
        <v>3831</v>
      </c>
      <c r="I56" s="23"/>
      <c r="J56" s="21">
        <f t="shared" si="0"/>
        <v>6036</v>
      </c>
      <c r="K56" s="21">
        <f t="shared" si="1"/>
        <v>35</v>
      </c>
      <c r="L56" s="21">
        <f t="shared" si="2"/>
        <v>3831</v>
      </c>
      <c r="M56" s="21">
        <f t="shared" si="3"/>
        <v>1207.2</v>
      </c>
      <c r="N56" s="21">
        <v>16</v>
      </c>
      <c r="O56" s="21">
        <v>188</v>
      </c>
      <c r="P56" s="21">
        <v>91.6</v>
      </c>
      <c r="Q56" s="21">
        <v>458</v>
      </c>
      <c r="R56" s="21">
        <f t="shared" si="4"/>
        <v>16</v>
      </c>
      <c r="S56" s="21">
        <f t="shared" si="5"/>
        <v>3831</v>
      </c>
      <c r="T56" s="21">
        <f t="shared" si="6"/>
        <v>649.4</v>
      </c>
    </row>
    <row r="57" spans="3:20" collapsed="1" x14ac:dyDescent="0.25">
      <c r="C57" s="54" t="s">
        <v>159</v>
      </c>
      <c r="D57" s="52">
        <f>((D56/ 'First Table'!I12  )*100)/D5</f>
        <v>53.584683419710871</v>
      </c>
      <c r="E57" s="55">
        <f>((E56/     'First Table'!I13   )*100)/E5</f>
        <v>87.703732813190655</v>
      </c>
      <c r="F57" s="53">
        <f>((F56/   'First Table'!$I$14    )*100)/$F$5</f>
        <v>63.87832153047372</v>
      </c>
      <c r="G57" s="53">
        <f>((G56/ 'First Table'!$I$15  )*100)/$G$5</f>
        <v>115.80217091107488</v>
      </c>
      <c r="H57" s="52">
        <f>((H56/   'First Table'!$I$16    )*100)/$H$5</f>
        <v>52.545514057762219</v>
      </c>
      <c r="I57" s="23"/>
      <c r="J57" s="21">
        <f t="shared" si="0"/>
        <v>373.51442273221232</v>
      </c>
      <c r="K57" s="21">
        <f t="shared" si="1"/>
        <v>52.545514057762219</v>
      </c>
      <c r="L57" s="21">
        <f t="shared" si="2"/>
        <v>115.80217091107488</v>
      </c>
      <c r="M57" s="21">
        <f t="shared" si="3"/>
        <v>74.702884546442462</v>
      </c>
      <c r="N57" s="21">
        <v>38.336199013263247</v>
      </c>
      <c r="O57" s="21">
        <v>84.309395552186075</v>
      </c>
      <c r="P57" s="21">
        <v>60.9627495899691</v>
      </c>
      <c r="Q57" s="21">
        <v>304.81374794984549</v>
      </c>
      <c r="R57" s="21">
        <f t="shared" si="4"/>
        <v>38.336199013263247</v>
      </c>
      <c r="S57" s="21">
        <f t="shared" si="5"/>
        <v>115.80217091107488</v>
      </c>
      <c r="T57" s="21">
        <f t="shared" si="6"/>
        <v>67.832817068205784</v>
      </c>
    </row>
    <row r="58" spans="3:20" hidden="1" outlineLevel="1" x14ac:dyDescent="0.25">
      <c r="C58" s="54" t="s">
        <v>87</v>
      </c>
      <c r="D58" s="52">
        <v>35</v>
      </c>
      <c r="E58" s="52">
        <v>82</v>
      </c>
      <c r="F58" s="52">
        <v>1425</v>
      </c>
      <c r="G58" s="56">
        <v>666</v>
      </c>
      <c r="H58" s="52">
        <v>3830</v>
      </c>
      <c r="I58" s="23"/>
      <c r="J58" s="21">
        <f t="shared" si="0"/>
        <v>6038</v>
      </c>
      <c r="K58" s="21">
        <f t="shared" si="1"/>
        <v>35</v>
      </c>
      <c r="L58" s="21">
        <f t="shared" si="2"/>
        <v>3830</v>
      </c>
      <c r="M58" s="21">
        <f t="shared" si="3"/>
        <v>1207.5999999999999</v>
      </c>
      <c r="N58" s="21">
        <v>16</v>
      </c>
      <c r="O58" s="21">
        <v>189</v>
      </c>
      <c r="P58" s="21">
        <v>92.2</v>
      </c>
      <c r="Q58" s="21">
        <v>461</v>
      </c>
      <c r="R58" s="21">
        <f t="shared" si="4"/>
        <v>16</v>
      </c>
      <c r="S58" s="21">
        <f t="shared" si="5"/>
        <v>3830</v>
      </c>
      <c r="T58" s="21">
        <f t="shared" si="6"/>
        <v>649.9</v>
      </c>
    </row>
    <row r="59" spans="3:20" collapsed="1" x14ac:dyDescent="0.25">
      <c r="C59" s="54" t="s">
        <v>88</v>
      </c>
      <c r="D59" s="52">
        <f>((D58/  'First Table'!I12  )*100)/D5</f>
        <v>53.584683419710871</v>
      </c>
      <c r="E59" s="55">
        <f>((E58/    'First Table'!I13   )*100)/E5</f>
        <v>87.703732813190655</v>
      </c>
      <c r="F59" s="52">
        <f>((F58/   'First Table'!I14    )*100)/F5</f>
        <v>63.923179902335001</v>
      </c>
      <c r="G59" s="52">
        <f>((G58/ 'First Table'!I15  )*100)/G5</f>
        <v>116.15097263068655</v>
      </c>
      <c r="H59" s="52">
        <f>((H58/   'First Table'!$I$16    )*100)/$H$5</f>
        <v>52.531798183562863</v>
      </c>
      <c r="I59" s="23"/>
      <c r="J59" s="21">
        <f t="shared" si="0"/>
        <v>373.89436694948591</v>
      </c>
      <c r="K59" s="21">
        <f t="shared" si="1"/>
        <v>52.531798183562863</v>
      </c>
      <c r="L59" s="21">
        <f t="shared" si="2"/>
        <v>116.15097263068655</v>
      </c>
      <c r="M59" s="21">
        <f t="shared" si="3"/>
        <v>74.778873389897186</v>
      </c>
      <c r="N59" s="21">
        <v>38.540114965461456</v>
      </c>
      <c r="O59" s="21">
        <v>84.309395552186075</v>
      </c>
      <c r="P59" s="21">
        <v>61.327904166206849</v>
      </c>
      <c r="Q59" s="21">
        <v>306.63952083103425</v>
      </c>
      <c r="R59" s="21">
        <f t="shared" si="4"/>
        <v>38.540114965461456</v>
      </c>
      <c r="S59" s="21">
        <f t="shared" si="5"/>
        <v>116.15097263068655</v>
      </c>
      <c r="T59" s="21">
        <f t="shared" si="6"/>
        <v>68.053388778052025</v>
      </c>
    </row>
    <row r="60" spans="3:20" hidden="1" outlineLevel="1" x14ac:dyDescent="0.25">
      <c r="C60" s="54" t="s">
        <v>166</v>
      </c>
      <c r="D60" s="52">
        <v>35</v>
      </c>
      <c r="E60" s="52">
        <v>84</v>
      </c>
      <c r="F60" s="52">
        <v>1424</v>
      </c>
      <c r="G60" s="56">
        <v>666</v>
      </c>
      <c r="H60" s="52">
        <v>3826</v>
      </c>
      <c r="I60" s="23"/>
      <c r="J60" s="21">
        <f t="shared" si="0"/>
        <v>6035</v>
      </c>
      <c r="K60" s="21">
        <f t="shared" si="1"/>
        <v>35</v>
      </c>
      <c r="L60" s="21">
        <f t="shared" si="2"/>
        <v>3826</v>
      </c>
      <c r="M60" s="21">
        <f t="shared" si="3"/>
        <v>1207</v>
      </c>
      <c r="N60" s="21">
        <v>14</v>
      </c>
      <c r="O60" s="21">
        <v>191</v>
      </c>
      <c r="P60" s="21">
        <v>90.8</v>
      </c>
      <c r="Q60" s="21">
        <v>454</v>
      </c>
      <c r="R60" s="21">
        <f t="shared" si="4"/>
        <v>14</v>
      </c>
      <c r="S60" s="21">
        <f t="shared" si="5"/>
        <v>3826</v>
      </c>
      <c r="T60" s="21">
        <f t="shared" si="6"/>
        <v>648.9</v>
      </c>
    </row>
    <row r="61" spans="3:20" collapsed="1" x14ac:dyDescent="0.25">
      <c r="C61" s="54" t="s">
        <v>160</v>
      </c>
      <c r="D61" s="52">
        <f>((D60/ 'First Table'!I12  )*100)/D5</f>
        <v>53.584683419710871</v>
      </c>
      <c r="E61" s="55">
        <f>((E60/   'First Table'!I13   )*100)/E5</f>
        <v>89.842848247658708</v>
      </c>
      <c r="F61" s="52">
        <f>((F60/    'First Table'!I14    )*100)/F5</f>
        <v>63.87832153047372</v>
      </c>
      <c r="G61" s="52">
        <f>((G60/ 'First Table'!I15  )*100)/G5</f>
        <v>116.15097263068655</v>
      </c>
      <c r="H61" s="52">
        <f>((H60/  'First Table'!I16    )*100)/H5</f>
        <v>52.476934686765404</v>
      </c>
      <c r="I61" s="23"/>
      <c r="J61" s="21">
        <f t="shared" si="0"/>
        <v>375.93376051529526</v>
      </c>
      <c r="K61" s="21">
        <f t="shared" si="1"/>
        <v>52.476934686765404</v>
      </c>
      <c r="L61" s="21">
        <f t="shared" si="2"/>
        <v>116.15097263068655</v>
      </c>
      <c r="M61" s="21">
        <f t="shared" si="3"/>
        <v>75.18675210305905</v>
      </c>
      <c r="N61" s="21">
        <v>38.947946869857873</v>
      </c>
      <c r="O61" s="21">
        <v>77.082875933427275</v>
      </c>
      <c r="P61" s="21">
        <v>58.103674601212063</v>
      </c>
      <c r="Q61" s="21">
        <v>290.5183730060603</v>
      </c>
      <c r="R61" s="21">
        <f t="shared" si="4"/>
        <v>38.947946869857873</v>
      </c>
      <c r="S61" s="21">
        <f t="shared" si="5"/>
        <v>116.15097263068655</v>
      </c>
      <c r="T61" s="21">
        <f t="shared" si="6"/>
        <v>66.645213352135556</v>
      </c>
    </row>
    <row r="62" spans="3:20" hidden="1" outlineLevel="1" x14ac:dyDescent="0.25">
      <c r="C62" s="54" t="s">
        <v>167</v>
      </c>
      <c r="D62" s="52">
        <v>34</v>
      </c>
      <c r="E62" s="52">
        <v>84</v>
      </c>
      <c r="F62" s="52">
        <v>1426</v>
      </c>
      <c r="G62" s="52">
        <v>667</v>
      </c>
      <c r="H62" s="52">
        <v>3825</v>
      </c>
      <c r="I62" s="23"/>
      <c r="J62" s="21">
        <f t="shared" si="0"/>
        <v>6036</v>
      </c>
      <c r="K62" s="21">
        <f t="shared" si="1"/>
        <v>34</v>
      </c>
      <c r="L62" s="21">
        <f t="shared" si="2"/>
        <v>3825</v>
      </c>
      <c r="M62" s="21">
        <f t="shared" si="3"/>
        <v>1207.2</v>
      </c>
      <c r="N62" s="21">
        <v>15</v>
      </c>
      <c r="O62" s="21">
        <v>179</v>
      </c>
      <c r="P62" s="21">
        <v>89.8</v>
      </c>
      <c r="Q62" s="21">
        <v>449</v>
      </c>
      <c r="R62" s="21">
        <f t="shared" si="4"/>
        <v>15</v>
      </c>
      <c r="S62" s="21">
        <f t="shared" si="5"/>
        <v>3825</v>
      </c>
      <c r="T62" s="21">
        <f t="shared" si="6"/>
        <v>648.5</v>
      </c>
    </row>
    <row r="63" spans="3:20" collapsed="1" x14ac:dyDescent="0.25">
      <c r="C63" s="54" t="s">
        <v>161</v>
      </c>
      <c r="D63" s="52">
        <f>((D62/ 'First Table'!I12  )*100)/D5</f>
        <v>52.053692464861996</v>
      </c>
      <c r="E63" s="55">
        <f>((E62/    'First Table'!I13   )*100)/E5</f>
        <v>89.842848247658708</v>
      </c>
      <c r="F63" s="52">
        <f>((F62/   'First Table'!I14    )*100)/F5</f>
        <v>63.968038274196289</v>
      </c>
      <c r="G63" s="52">
        <f>((G62/'First Table'!I15  )*100)/G5</f>
        <v>116.3253734904924</v>
      </c>
      <c r="H63" s="52">
        <f>((H62/   'First Table'!I16    )*100)/H5</f>
        <v>52.463218812566033</v>
      </c>
      <c r="I63" s="23"/>
      <c r="J63" s="21">
        <f t="shared" si="0"/>
        <v>374.6531712897754</v>
      </c>
      <c r="K63" s="21">
        <f t="shared" si="1"/>
        <v>52.053692464861996</v>
      </c>
      <c r="L63" s="21">
        <f t="shared" si="2"/>
        <v>116.3253734904924</v>
      </c>
      <c r="M63" s="21">
        <f t="shared" si="3"/>
        <v>74.930634257955077</v>
      </c>
      <c r="N63" s="21">
        <v>36.50095544347937</v>
      </c>
      <c r="O63" s="21">
        <v>83.104975615726289</v>
      </c>
      <c r="P63" s="21">
        <v>60.048628467729785</v>
      </c>
      <c r="Q63" s="21">
        <v>300.24314233864891</v>
      </c>
      <c r="R63" s="21">
        <f t="shared" si="4"/>
        <v>36.50095544347937</v>
      </c>
      <c r="S63" s="21">
        <f t="shared" si="5"/>
        <v>116.3253734904924</v>
      </c>
      <c r="T63" s="21">
        <f t="shared" si="6"/>
        <v>67.489631362842431</v>
      </c>
    </row>
    <row r="64" spans="3:20" hidden="1" outlineLevel="1" x14ac:dyDescent="0.25">
      <c r="C64" s="54" t="s">
        <v>168</v>
      </c>
      <c r="D64" s="52">
        <v>36</v>
      </c>
      <c r="E64" s="52">
        <v>84</v>
      </c>
      <c r="F64" s="52">
        <v>1430</v>
      </c>
      <c r="G64" s="52">
        <v>666</v>
      </c>
      <c r="H64" s="52">
        <v>3831</v>
      </c>
      <c r="I64" s="23"/>
      <c r="J64" s="21">
        <f t="shared" si="0"/>
        <v>6047</v>
      </c>
      <c r="K64" s="21">
        <f t="shared" si="1"/>
        <v>36</v>
      </c>
      <c r="L64" s="21">
        <f t="shared" si="2"/>
        <v>3831</v>
      </c>
      <c r="M64" s="21">
        <f t="shared" si="3"/>
        <v>1209.4000000000001</v>
      </c>
      <c r="N64" s="21">
        <v>15</v>
      </c>
      <c r="O64" s="21">
        <v>182</v>
      </c>
      <c r="P64" s="21">
        <v>90</v>
      </c>
      <c r="Q64" s="21">
        <v>450</v>
      </c>
      <c r="R64" s="21">
        <f t="shared" si="4"/>
        <v>15</v>
      </c>
      <c r="S64" s="21">
        <f t="shared" si="5"/>
        <v>3831</v>
      </c>
      <c r="T64" s="21">
        <f t="shared" si="6"/>
        <v>649.70000000000005</v>
      </c>
    </row>
    <row r="65" spans="3:20" collapsed="1" x14ac:dyDescent="0.25">
      <c r="C65" s="54" t="s">
        <v>86</v>
      </c>
      <c r="D65" s="52">
        <f>((D64/  'First Table'!I12  )*100)/D5</f>
        <v>55.115674374559752</v>
      </c>
      <c r="E65" s="55">
        <f>((E64/   'First Table'!I13   )*100)/E5</f>
        <v>89.842848247658708</v>
      </c>
      <c r="F65" s="52">
        <f>((F64/  'First Table'!I14    )*100)/F5</f>
        <v>64.147471761641441</v>
      </c>
      <c r="G65" s="52">
        <f>((G64/ 'First Table'!I15  )*100)/G5</f>
        <v>116.15097263068655</v>
      </c>
      <c r="H65" s="52">
        <f>((H64/   'First Table'!I16    )*100)/H5</f>
        <v>52.545514057762219</v>
      </c>
      <c r="I65" s="23"/>
      <c r="J65" s="21">
        <f t="shared" si="0"/>
        <v>377.80248107230864</v>
      </c>
      <c r="K65" s="21">
        <f t="shared" si="1"/>
        <v>52.545514057762219</v>
      </c>
      <c r="L65" s="21">
        <f t="shared" si="2"/>
        <v>116.15097263068655</v>
      </c>
      <c r="M65" s="21">
        <f t="shared" si="3"/>
        <v>75.560496214461722</v>
      </c>
      <c r="N65" s="21">
        <v>37.112703300074003</v>
      </c>
      <c r="O65" s="21">
        <v>83.104975615726289</v>
      </c>
      <c r="P65" s="21">
        <v>59.496857280733913</v>
      </c>
      <c r="Q65" s="21">
        <v>297.48428640366956</v>
      </c>
      <c r="R65" s="21">
        <f t="shared" si="4"/>
        <v>37.112703300074003</v>
      </c>
      <c r="S65" s="21">
        <f t="shared" si="5"/>
        <v>116.15097263068655</v>
      </c>
      <c r="T65" s="21">
        <f t="shared" si="6"/>
        <v>67.528676747597814</v>
      </c>
    </row>
    <row r="66" spans="3:20" hidden="1" outlineLevel="1" x14ac:dyDescent="0.25">
      <c r="C66" s="54" t="s">
        <v>169</v>
      </c>
      <c r="D66" s="52">
        <v>37</v>
      </c>
      <c r="E66" s="52">
        <v>88</v>
      </c>
      <c r="F66" s="52">
        <v>1434</v>
      </c>
      <c r="G66" s="52">
        <v>666</v>
      </c>
      <c r="H66" s="52">
        <v>3827</v>
      </c>
      <c r="I66" s="23"/>
      <c r="J66" s="21">
        <f t="shared" si="0"/>
        <v>6052</v>
      </c>
      <c r="K66" s="21">
        <f t="shared" si="1"/>
        <v>37</v>
      </c>
      <c r="L66" s="21">
        <f t="shared" si="2"/>
        <v>3827</v>
      </c>
      <c r="M66" s="21">
        <f t="shared" si="3"/>
        <v>1210.4000000000001</v>
      </c>
      <c r="N66" s="21">
        <v>15</v>
      </c>
      <c r="O66" s="21">
        <v>185</v>
      </c>
      <c r="P66" s="21">
        <v>89.6</v>
      </c>
      <c r="Q66" s="21">
        <v>448</v>
      </c>
      <c r="R66" s="21">
        <f t="shared" si="4"/>
        <v>15</v>
      </c>
      <c r="S66" s="21">
        <f t="shared" si="5"/>
        <v>3827</v>
      </c>
      <c r="T66" s="21">
        <f t="shared" si="6"/>
        <v>650</v>
      </c>
    </row>
    <row r="67" spans="3:20" collapsed="1" x14ac:dyDescent="0.25">
      <c r="C67" s="54" t="s">
        <v>162</v>
      </c>
      <c r="D67" s="52">
        <f>((D66/  'First Table'!I12  )*100)/D5</f>
        <v>56.646665329408634</v>
      </c>
      <c r="E67" s="55">
        <f>((E66/   'First Table'!I13   )*100)/E5</f>
        <v>94.121079116594856</v>
      </c>
      <c r="F67" s="52">
        <f>((F66/    'First Table'!I14    )*100)/F5</f>
        <v>64.326905249086579</v>
      </c>
      <c r="G67" s="52">
        <f>((G66/'First Table'!I15  )*100)/G5</f>
        <v>116.15097263068655</v>
      </c>
      <c r="H67" s="52">
        <f>((H66/    'First Table'!I16    )*100)/H5</f>
        <v>52.490650560964774</v>
      </c>
      <c r="I67" s="23"/>
      <c r="J67" s="21">
        <f t="shared" si="0"/>
        <v>383.7362728867414</v>
      </c>
      <c r="K67" s="21">
        <f t="shared" si="1"/>
        <v>52.490650560964774</v>
      </c>
      <c r="L67" s="21">
        <f t="shared" si="2"/>
        <v>116.15097263068655</v>
      </c>
      <c r="M67" s="21">
        <f t="shared" si="3"/>
        <v>76.747254577348286</v>
      </c>
      <c r="N67" s="21">
        <v>37.724451156668628</v>
      </c>
      <c r="O67" s="21">
        <v>77.082875933427275</v>
      </c>
      <c r="P67" s="21">
        <v>58.414786915593027</v>
      </c>
      <c r="Q67" s="21">
        <v>292.07393457796513</v>
      </c>
      <c r="R67" s="21">
        <f t="shared" si="4"/>
        <v>37.724451156668628</v>
      </c>
      <c r="S67" s="21">
        <f t="shared" si="5"/>
        <v>116.15097263068655</v>
      </c>
      <c r="T67" s="21">
        <f t="shared" si="6"/>
        <v>67.581020746470656</v>
      </c>
    </row>
    <row r="68" spans="3:20" hidden="1" outlineLevel="2" x14ac:dyDescent="0.25">
      <c r="C68" s="35" t="s">
        <v>119</v>
      </c>
      <c r="D68" s="33">
        <v>30</v>
      </c>
      <c r="E68" s="33">
        <v>71</v>
      </c>
      <c r="F68" s="33">
        <v>1388</v>
      </c>
      <c r="G68" s="33">
        <v>642</v>
      </c>
      <c r="H68" s="33">
        <v>3731</v>
      </c>
      <c r="J68" s="21">
        <f t="shared" ref="J68:J73" si="21">SUM(D68:H68)</f>
        <v>5862</v>
      </c>
      <c r="K68" s="21">
        <f t="shared" ref="K68:K73" si="22">MIN(D68:H68)</f>
        <v>30</v>
      </c>
      <c r="L68" s="21">
        <f t="shared" ref="L68:L73" si="23">MAX(D68:H68)</f>
        <v>3731</v>
      </c>
      <c r="M68" s="21">
        <f t="shared" ref="M68:M73" si="24">SUM(D68:H68)/5</f>
        <v>1172.4000000000001</v>
      </c>
      <c r="N68" s="21">
        <v>14</v>
      </c>
      <c r="O68" s="21">
        <v>175</v>
      </c>
      <c r="P68" s="21">
        <v>84</v>
      </c>
      <c r="Q68" s="21">
        <v>420</v>
      </c>
      <c r="R68" s="21">
        <f t="shared" ref="R68:R73" si="25">MIN(K68,N68)</f>
        <v>14</v>
      </c>
      <c r="S68" s="21">
        <f t="shared" ref="S68:S73" si="26">MAX(L68,O68)</f>
        <v>3731</v>
      </c>
      <c r="T68" s="21">
        <f t="shared" ref="T68:T73" si="27">(Q68+J68)/10</f>
        <v>628.20000000000005</v>
      </c>
    </row>
    <row r="69" spans="3:20" collapsed="1" x14ac:dyDescent="0.25">
      <c r="C69" s="50" t="s">
        <v>120</v>
      </c>
      <c r="D69" s="49">
        <f>((D68/  'First Table'!$I$12  )*100)/$D$5</f>
        <v>45.929728645466469</v>
      </c>
      <c r="E69" s="49">
        <f>((E68/   'First Table'!$I$13   )*100)/$E$5</f>
        <v>75.9385979236163</v>
      </c>
      <c r="F69" s="49">
        <f>((F68/   'First Table'!$I$14    )*100)/$F$5</f>
        <v>62.263420143467364</v>
      </c>
      <c r="G69" s="49">
        <f>((G68/ 'First Table'!$I$15  )*100)/$G$5</f>
        <v>111.96535199534648</v>
      </c>
      <c r="H69" s="49">
        <f>((H68/   'First Table'!$I$16    )*100)/$H$5</f>
        <v>51.173926637825851</v>
      </c>
      <c r="J69" s="21">
        <f t="shared" si="21"/>
        <v>347.27102534572248</v>
      </c>
      <c r="K69" s="21">
        <f t="shared" si="22"/>
        <v>45.929728645466469</v>
      </c>
      <c r="L69" s="21">
        <f t="shared" si="23"/>
        <v>111.96535199534648</v>
      </c>
      <c r="M69" s="21">
        <f t="shared" si="24"/>
        <v>69.454205069144493</v>
      </c>
      <c r="N69" s="21">
        <v>35.685291634686529</v>
      </c>
      <c r="O69" s="21">
        <v>72.26519618758806</v>
      </c>
      <c r="P69" s="21">
        <v>54.566757276939811</v>
      </c>
      <c r="Q69" s="21">
        <v>272.83378638469907</v>
      </c>
      <c r="R69" s="21">
        <f t="shared" si="25"/>
        <v>35.685291634686529</v>
      </c>
      <c r="S69" s="21">
        <f t="shared" si="26"/>
        <v>111.96535199534648</v>
      </c>
      <c r="T69" s="21">
        <f t="shared" si="27"/>
        <v>62.010481173042152</v>
      </c>
    </row>
    <row r="70" spans="3:20" hidden="1" outlineLevel="2" x14ac:dyDescent="0.25">
      <c r="C70" s="50" t="s">
        <v>25</v>
      </c>
      <c r="D70" s="49">
        <v>30</v>
      </c>
      <c r="E70" s="49">
        <v>73</v>
      </c>
      <c r="F70" s="49">
        <v>1389</v>
      </c>
      <c r="G70" s="49">
        <v>642</v>
      </c>
      <c r="H70" s="49">
        <v>3734</v>
      </c>
      <c r="J70" s="21">
        <f t="shared" si="21"/>
        <v>5868</v>
      </c>
      <c r="K70" s="21">
        <f t="shared" si="22"/>
        <v>30</v>
      </c>
      <c r="L70" s="21">
        <f t="shared" si="23"/>
        <v>3734</v>
      </c>
      <c r="M70" s="21">
        <f t="shared" si="24"/>
        <v>1173.5999999999999</v>
      </c>
      <c r="N70" s="21">
        <v>15</v>
      </c>
      <c r="O70" s="21">
        <v>178</v>
      </c>
      <c r="P70" s="21">
        <v>84.4</v>
      </c>
      <c r="Q70" s="21">
        <v>422</v>
      </c>
      <c r="R70" s="21">
        <f t="shared" si="25"/>
        <v>15</v>
      </c>
      <c r="S70" s="21">
        <f t="shared" si="26"/>
        <v>3734</v>
      </c>
      <c r="T70" s="21">
        <f t="shared" si="27"/>
        <v>629</v>
      </c>
    </row>
    <row r="71" spans="3:20" collapsed="1" x14ac:dyDescent="0.25">
      <c r="C71" s="50" t="s">
        <v>42</v>
      </c>
      <c r="D71" s="49">
        <f>((D70/  'First Table'!$I$12  )*100)/$D$5</f>
        <v>45.929728645466469</v>
      </c>
      <c r="E71" s="49">
        <f>((E70/   'First Table'!$I$13   )*100)/$E$5</f>
        <v>78.077713358084367</v>
      </c>
      <c r="F71" s="49">
        <f>((F70/   'First Table'!$I$14    )*100)/$F$5</f>
        <v>62.308278515328638</v>
      </c>
      <c r="G71" s="49">
        <f>((G70/ 'First Table'!$I$15  )*100)/$G$5</f>
        <v>111.96535199534648</v>
      </c>
      <c r="H71" s="49">
        <f>((H70/   'First Table'!$I$16    )*100)/$H$5</f>
        <v>51.21507426042394</v>
      </c>
      <c r="J71" s="21">
        <f t="shared" si="21"/>
        <v>349.49614677464984</v>
      </c>
      <c r="K71" s="21">
        <f t="shared" si="22"/>
        <v>45.929728645466469</v>
      </c>
      <c r="L71" s="21">
        <f t="shared" si="23"/>
        <v>111.96535199534648</v>
      </c>
      <c r="M71" s="21">
        <f t="shared" si="24"/>
        <v>69.899229354929972</v>
      </c>
      <c r="N71" s="21">
        <v>36.297039491281161</v>
      </c>
      <c r="O71" s="21">
        <v>69.856356314668474</v>
      </c>
      <c r="P71" s="21">
        <v>55.012773366721866</v>
      </c>
      <c r="Q71" s="21">
        <v>275.06386683360932</v>
      </c>
      <c r="R71" s="21">
        <f t="shared" si="25"/>
        <v>36.297039491281161</v>
      </c>
      <c r="S71" s="21">
        <f t="shared" si="26"/>
        <v>111.96535199534648</v>
      </c>
      <c r="T71" s="21">
        <f t="shared" si="27"/>
        <v>62.456001360825915</v>
      </c>
    </row>
    <row r="72" spans="3:20" hidden="1" outlineLevel="2" x14ac:dyDescent="0.25">
      <c r="C72" s="50" t="s">
        <v>122</v>
      </c>
      <c r="D72" s="49">
        <v>30</v>
      </c>
      <c r="E72" s="49">
        <v>68</v>
      </c>
      <c r="F72" s="49">
        <v>1383</v>
      </c>
      <c r="G72" s="49">
        <v>641</v>
      </c>
      <c r="H72" s="49">
        <v>3733</v>
      </c>
      <c r="J72" s="21">
        <f t="shared" si="21"/>
        <v>5855</v>
      </c>
      <c r="K72" s="21">
        <f t="shared" si="22"/>
        <v>30</v>
      </c>
      <c r="L72" s="21">
        <f t="shared" si="23"/>
        <v>3733</v>
      </c>
      <c r="M72" s="21">
        <f t="shared" si="24"/>
        <v>1171</v>
      </c>
      <c r="N72" s="21">
        <v>16</v>
      </c>
      <c r="O72" s="21">
        <v>172</v>
      </c>
      <c r="P72" s="21">
        <v>83.6</v>
      </c>
      <c r="Q72" s="21">
        <v>418</v>
      </c>
      <c r="R72" s="21">
        <f t="shared" si="25"/>
        <v>16</v>
      </c>
      <c r="S72" s="21">
        <f t="shared" si="26"/>
        <v>3733</v>
      </c>
      <c r="T72" s="21">
        <f t="shared" si="27"/>
        <v>627.29999999999995</v>
      </c>
    </row>
    <row r="73" spans="3:20" collapsed="1" x14ac:dyDescent="0.25">
      <c r="C73" s="50" t="s">
        <v>121</v>
      </c>
      <c r="D73" s="49">
        <f>((D72/  'First Table'!$I$12  )*100)/$D$5</f>
        <v>45.929728645466469</v>
      </c>
      <c r="E73" s="49">
        <f>((E72/   'First Table'!$I$13   )*100)/$E$5</f>
        <v>72.729924771914199</v>
      </c>
      <c r="F73" s="49">
        <f>((F72/   'First Table'!$I$14    )*100)/$F$5</f>
        <v>62.039128284160917</v>
      </c>
      <c r="G73" s="49">
        <f>((G72/ 'First Table'!$I$15  )*100)/$G$5</f>
        <v>111.79095113554065</v>
      </c>
      <c r="H73" s="49">
        <f>((H72/   'First Table'!$I$16    )*100)/$H$5</f>
        <v>51.201358386224577</v>
      </c>
      <c r="J73" s="21">
        <f t="shared" si="21"/>
        <v>343.69109122330678</v>
      </c>
      <c r="K73" s="21">
        <f t="shared" si="22"/>
        <v>45.929728645466469</v>
      </c>
      <c r="L73" s="21">
        <f t="shared" si="23"/>
        <v>111.79095113554065</v>
      </c>
      <c r="M73" s="21">
        <f t="shared" si="24"/>
        <v>68.738218244661354</v>
      </c>
      <c r="N73" s="21">
        <v>35.073543778091903</v>
      </c>
      <c r="O73" s="21">
        <v>71.06077625112826</v>
      </c>
      <c r="P73" s="21">
        <v>55.814392704423014</v>
      </c>
      <c r="Q73" s="21">
        <v>279.07196352211508</v>
      </c>
      <c r="R73" s="21">
        <f t="shared" si="25"/>
        <v>35.073543778091903</v>
      </c>
      <c r="S73" s="21">
        <f t="shared" si="26"/>
        <v>111.79095113554065</v>
      </c>
      <c r="T73" s="21">
        <f t="shared" si="27"/>
        <v>62.276305474542184</v>
      </c>
    </row>
    <row r="74" spans="3:20" hidden="1" outlineLevel="2" x14ac:dyDescent="0.25">
      <c r="C74" s="50" t="s">
        <v>123</v>
      </c>
      <c r="D74" s="49">
        <v>31</v>
      </c>
      <c r="E74" s="49">
        <v>67</v>
      </c>
      <c r="F74" s="49">
        <v>1384</v>
      </c>
      <c r="G74" s="49">
        <v>638</v>
      </c>
      <c r="H74" s="49">
        <v>3704</v>
      </c>
      <c r="J74" s="21">
        <f t="shared" si="0"/>
        <v>5824</v>
      </c>
      <c r="K74" s="21">
        <f t="shared" si="1"/>
        <v>31</v>
      </c>
      <c r="L74" s="21">
        <f t="shared" si="2"/>
        <v>3704</v>
      </c>
      <c r="M74" s="21">
        <f t="shared" si="3"/>
        <v>1164.8</v>
      </c>
      <c r="N74" s="21">
        <v>14</v>
      </c>
      <c r="O74" s="21">
        <v>175</v>
      </c>
      <c r="P74" s="21">
        <v>84</v>
      </c>
      <c r="Q74" s="21">
        <v>420</v>
      </c>
      <c r="R74" s="21">
        <f t="shared" si="4"/>
        <v>14</v>
      </c>
      <c r="S74" s="21">
        <f t="shared" si="5"/>
        <v>3704</v>
      </c>
      <c r="T74" s="21">
        <f t="shared" si="6"/>
        <v>624.4</v>
      </c>
    </row>
    <row r="75" spans="3:20" collapsed="1" x14ac:dyDescent="0.25">
      <c r="C75" s="50" t="s">
        <v>124</v>
      </c>
      <c r="D75" s="49">
        <f>((D74/  'First Table'!$I$12  )*100)/$D$5</f>
        <v>47.46071960031535</v>
      </c>
      <c r="E75" s="49">
        <f>((E74/   'First Table'!$I$13   )*100)/$E$5</f>
        <v>71.660367054680179</v>
      </c>
      <c r="F75" s="49">
        <f>((F74/   'First Table'!$I$14    )*100)/$F$5</f>
        <v>62.083986656022205</v>
      </c>
      <c r="G75" s="49">
        <f>((G74/ 'First Table'!$I$15  )*100)/$G$5</f>
        <v>111.26774855612314</v>
      </c>
      <c r="H75" s="49">
        <f>((H74/   'First Table'!$I$16    )*100)/$H$5</f>
        <v>50.803598034443034</v>
      </c>
      <c r="J75" s="21">
        <f t="shared" si="0"/>
        <v>343.27641990158389</v>
      </c>
      <c r="K75" s="21">
        <f t="shared" si="1"/>
        <v>47.46071960031535</v>
      </c>
      <c r="L75" s="21">
        <f t="shared" si="2"/>
        <v>111.26774855612314</v>
      </c>
      <c r="M75" s="21">
        <f t="shared" si="3"/>
        <v>68.655283980316781</v>
      </c>
      <c r="N75" s="21">
        <v>35.685291634686529</v>
      </c>
      <c r="O75" s="21">
        <v>72.26519618758806</v>
      </c>
      <c r="P75" s="21">
        <v>54.566757276939811</v>
      </c>
      <c r="Q75" s="21">
        <v>272.83378638469907</v>
      </c>
      <c r="R75" s="21">
        <f t="shared" si="4"/>
        <v>35.685291634686529</v>
      </c>
      <c r="S75" s="21">
        <f t="shared" si="5"/>
        <v>111.26774855612314</v>
      </c>
      <c r="T75" s="21">
        <f t="shared" si="6"/>
        <v>61.611020628628296</v>
      </c>
    </row>
    <row r="76" spans="3:20" hidden="1" outlineLevel="2" x14ac:dyDescent="0.25">
      <c r="C76" s="50" t="s">
        <v>24</v>
      </c>
      <c r="D76" s="49">
        <v>30</v>
      </c>
      <c r="E76" s="49">
        <v>65</v>
      </c>
      <c r="F76" s="49">
        <v>1368</v>
      </c>
      <c r="G76" s="49">
        <v>635</v>
      </c>
      <c r="H76" s="49">
        <v>3705</v>
      </c>
      <c r="J76" s="21">
        <f t="shared" si="0"/>
        <v>5803</v>
      </c>
      <c r="K76" s="21">
        <f t="shared" si="1"/>
        <v>30</v>
      </c>
      <c r="L76" s="21">
        <f t="shared" si="2"/>
        <v>3705</v>
      </c>
      <c r="M76" s="21">
        <f t="shared" si="3"/>
        <v>1160.5999999999999</v>
      </c>
      <c r="N76" s="21">
        <v>15</v>
      </c>
      <c r="O76" s="21">
        <v>178</v>
      </c>
      <c r="P76" s="21">
        <v>84.4</v>
      </c>
      <c r="Q76" s="21">
        <v>422</v>
      </c>
      <c r="R76" s="21">
        <f t="shared" si="4"/>
        <v>15</v>
      </c>
      <c r="S76" s="21">
        <f t="shared" si="5"/>
        <v>3705</v>
      </c>
      <c r="T76" s="21">
        <f t="shared" si="6"/>
        <v>622.5</v>
      </c>
    </row>
    <row r="77" spans="3:20" collapsed="1" x14ac:dyDescent="0.25">
      <c r="C77" s="48" t="s">
        <v>41</v>
      </c>
      <c r="D77" s="49">
        <f>((D76/  'First Table'!$I$12  )*100)/$D$5</f>
        <v>45.929728645466469</v>
      </c>
      <c r="E77" s="49">
        <f>((E76/   'First Table'!$I$13   )*100)/$E$5</f>
        <v>69.521251620212098</v>
      </c>
      <c r="F77" s="49">
        <f>((F76/   'First Table'!$I$14    )*100)/$F$5</f>
        <v>61.366252706241603</v>
      </c>
      <c r="G77" s="49">
        <f>((G76/ 'First Table'!$I$15  )*100)/$G$5</f>
        <v>110.74454597670565</v>
      </c>
      <c r="H77" s="49">
        <f>((H76/   'First Table'!$I$16    )*100)/$H$5</f>
        <v>50.817313908642404</v>
      </c>
      <c r="J77" s="21">
        <f t="shared" si="0"/>
        <v>338.37909285726823</v>
      </c>
      <c r="K77" s="21">
        <f t="shared" si="1"/>
        <v>45.929728645466469</v>
      </c>
      <c r="L77" s="21">
        <f t="shared" si="2"/>
        <v>110.74454597670565</v>
      </c>
      <c r="M77" s="21">
        <f t="shared" si="3"/>
        <v>67.675818571453647</v>
      </c>
      <c r="N77" s="21">
        <v>36.297039491281161</v>
      </c>
      <c r="O77" s="21">
        <v>69.856356314668474</v>
      </c>
      <c r="P77" s="21">
        <v>55.012773366721866</v>
      </c>
      <c r="Q77" s="21">
        <v>275.06386683360932</v>
      </c>
      <c r="R77" s="21">
        <f t="shared" si="4"/>
        <v>36.297039491281161</v>
      </c>
      <c r="S77" s="21">
        <f t="shared" si="5"/>
        <v>110.74454597670565</v>
      </c>
      <c r="T77" s="21">
        <f t="shared" si="6"/>
        <v>61.34429596908776</v>
      </c>
    </row>
    <row r="78" spans="3:20" hidden="1" outlineLevel="2" x14ac:dyDescent="0.25">
      <c r="C78" s="50" t="s">
        <v>125</v>
      </c>
      <c r="D78" s="49">
        <v>32</v>
      </c>
      <c r="E78" s="49">
        <v>64</v>
      </c>
      <c r="F78" s="49">
        <v>1365</v>
      </c>
      <c r="G78" s="49">
        <v>624</v>
      </c>
      <c r="H78" s="49">
        <v>3706</v>
      </c>
      <c r="J78" s="21">
        <f t="shared" si="0"/>
        <v>5791</v>
      </c>
      <c r="K78" s="21">
        <f t="shared" si="1"/>
        <v>32</v>
      </c>
      <c r="L78" s="21">
        <f t="shared" si="2"/>
        <v>3706</v>
      </c>
      <c r="M78" s="21">
        <f t="shared" si="3"/>
        <v>1158.2</v>
      </c>
      <c r="N78" s="21">
        <v>16</v>
      </c>
      <c r="O78" s="21">
        <v>172</v>
      </c>
      <c r="P78" s="21">
        <v>83.6</v>
      </c>
      <c r="Q78" s="21">
        <v>418</v>
      </c>
      <c r="R78" s="21">
        <f t="shared" si="4"/>
        <v>16</v>
      </c>
      <c r="S78" s="21">
        <f t="shared" si="5"/>
        <v>3706</v>
      </c>
      <c r="T78" s="21">
        <f t="shared" si="6"/>
        <v>620.9</v>
      </c>
    </row>
    <row r="79" spans="3:20" collapsed="1" x14ac:dyDescent="0.25">
      <c r="C79" s="50" t="s">
        <v>126</v>
      </c>
      <c r="D79" s="49">
        <f>((D78/  'First Table'!$I$12  )*100)/$D$5</f>
        <v>48.991710555164232</v>
      </c>
      <c r="E79" s="49">
        <f>((E78/   'First Table'!$I$13   )*100)/$E$5</f>
        <v>68.451693902978079</v>
      </c>
      <c r="F79" s="49">
        <f>((F78/   'First Table'!$I$14    )*100)/$F$5</f>
        <v>61.231677590657739</v>
      </c>
      <c r="G79" s="49">
        <f>((G78/ 'First Table'!$I$15  )*100)/$G$5</f>
        <v>108.82613651884145</v>
      </c>
      <c r="H79" s="49">
        <f>((H78/   'First Table'!$I$16    )*100)/$H$5</f>
        <v>50.83102978284176</v>
      </c>
      <c r="J79" s="21">
        <f t="shared" si="0"/>
        <v>338.33224835048327</v>
      </c>
      <c r="K79" s="21">
        <f t="shared" si="1"/>
        <v>48.991710555164232</v>
      </c>
      <c r="L79" s="21">
        <f t="shared" si="2"/>
        <v>108.82613651884145</v>
      </c>
      <c r="M79" s="21">
        <f t="shared" si="3"/>
        <v>67.666449670096654</v>
      </c>
      <c r="N79" s="21">
        <v>35.073543778091903</v>
      </c>
      <c r="O79" s="21">
        <v>71.06077625112826</v>
      </c>
      <c r="P79" s="21">
        <v>55.814392704423014</v>
      </c>
      <c r="Q79" s="21">
        <v>279.07196352211508</v>
      </c>
      <c r="R79" s="21">
        <f t="shared" si="4"/>
        <v>35.073543778091903</v>
      </c>
      <c r="S79" s="21">
        <f t="shared" si="5"/>
        <v>108.82613651884145</v>
      </c>
      <c r="T79" s="21">
        <f t="shared" si="6"/>
        <v>61.740421187259834</v>
      </c>
    </row>
    <row r="80" spans="3:20" hidden="1" outlineLevel="2" x14ac:dyDescent="0.25">
      <c r="C80" s="50" t="s">
        <v>127</v>
      </c>
      <c r="D80" s="49">
        <v>31</v>
      </c>
      <c r="E80" s="49">
        <v>58</v>
      </c>
      <c r="F80" s="49">
        <v>1343</v>
      </c>
      <c r="G80" s="49">
        <v>620</v>
      </c>
      <c r="H80" s="49">
        <v>3670</v>
      </c>
      <c r="J80" s="21">
        <f t="shared" ref="J80:J85" si="28">SUM(D80:H80)</f>
        <v>5722</v>
      </c>
      <c r="K80" s="21">
        <f t="shared" ref="K80:K85" si="29">MIN(D80:H80)</f>
        <v>31</v>
      </c>
      <c r="L80" s="21">
        <f t="shared" ref="L80:L85" si="30">MAX(D80:H80)</f>
        <v>3670</v>
      </c>
      <c r="M80" s="21">
        <f t="shared" ref="M80:M85" si="31">SUM(D80:H80)/5</f>
        <v>1144.4000000000001</v>
      </c>
      <c r="N80" s="21">
        <v>14</v>
      </c>
      <c r="O80" s="21">
        <v>175</v>
      </c>
      <c r="P80" s="21">
        <v>84</v>
      </c>
      <c r="Q80" s="21">
        <v>420</v>
      </c>
      <c r="R80" s="21">
        <f t="shared" ref="R80:R85" si="32">MIN(K80,N80)</f>
        <v>14</v>
      </c>
      <c r="S80" s="21">
        <f t="shared" ref="S80:S85" si="33">MAX(L80,O80)</f>
        <v>3670</v>
      </c>
      <c r="T80" s="21">
        <f t="shared" ref="T80:T85" si="34">(Q80+J80)/10</f>
        <v>614.20000000000005</v>
      </c>
    </row>
    <row r="81" spans="3:20" collapsed="1" x14ac:dyDescent="0.25">
      <c r="C81" s="50" t="s">
        <v>128</v>
      </c>
      <c r="D81" s="49">
        <f>((D80/  'First Table'!$I$12  )*100)/$D$5</f>
        <v>47.46071960031535</v>
      </c>
      <c r="E81" s="49">
        <f>((E80/   'First Table'!$I$13   )*100)/$E$5</f>
        <v>62.034347599573884</v>
      </c>
      <c r="F81" s="49">
        <f>((F80/   'First Table'!$I$14    )*100)/$F$5</f>
        <v>60.244793409709409</v>
      </c>
      <c r="G81" s="49">
        <f>((G80/ 'First Table'!$I$15  )*100)/$G$5</f>
        <v>108.12853307961811</v>
      </c>
      <c r="H81" s="49">
        <f>((H80/   'First Table'!$I$16    )*100)/$H$5</f>
        <v>50.337258311664669</v>
      </c>
      <c r="J81" s="21">
        <f t="shared" si="28"/>
        <v>328.2056520008814</v>
      </c>
      <c r="K81" s="21">
        <f t="shared" si="29"/>
        <v>47.46071960031535</v>
      </c>
      <c r="L81" s="21">
        <f t="shared" si="30"/>
        <v>108.12853307961811</v>
      </c>
      <c r="M81" s="21">
        <f t="shared" si="31"/>
        <v>65.64113040017628</v>
      </c>
      <c r="N81" s="21">
        <v>35.685291634686529</v>
      </c>
      <c r="O81" s="21">
        <v>72.26519618758806</v>
      </c>
      <c r="P81" s="21">
        <v>54.566757276939811</v>
      </c>
      <c r="Q81" s="21">
        <v>272.83378638469907</v>
      </c>
      <c r="R81" s="21">
        <f t="shared" si="32"/>
        <v>35.685291634686529</v>
      </c>
      <c r="S81" s="21">
        <f t="shared" si="33"/>
        <v>108.12853307961811</v>
      </c>
      <c r="T81" s="21">
        <f t="shared" si="34"/>
        <v>60.103943838558052</v>
      </c>
    </row>
    <row r="82" spans="3:20" hidden="1" outlineLevel="2" x14ac:dyDescent="0.25">
      <c r="C82" s="50" t="s">
        <v>23</v>
      </c>
      <c r="D82" s="49">
        <v>30</v>
      </c>
      <c r="E82" s="49">
        <v>56</v>
      </c>
      <c r="F82" s="49">
        <v>1331</v>
      </c>
      <c r="G82" s="49">
        <v>613</v>
      </c>
      <c r="H82" s="49">
        <v>3596</v>
      </c>
      <c r="J82" s="21">
        <f t="shared" si="28"/>
        <v>5626</v>
      </c>
      <c r="K82" s="21">
        <f t="shared" si="29"/>
        <v>30</v>
      </c>
      <c r="L82" s="21">
        <f t="shared" si="30"/>
        <v>3596</v>
      </c>
      <c r="M82" s="21">
        <f t="shared" si="31"/>
        <v>1125.2</v>
      </c>
      <c r="N82" s="21">
        <v>15</v>
      </c>
      <c r="O82" s="21">
        <v>178</v>
      </c>
      <c r="P82" s="21">
        <v>84.4</v>
      </c>
      <c r="Q82" s="21">
        <v>422</v>
      </c>
      <c r="R82" s="21">
        <f t="shared" si="32"/>
        <v>15</v>
      </c>
      <c r="S82" s="21">
        <f t="shared" si="33"/>
        <v>3596</v>
      </c>
      <c r="T82" s="21">
        <f t="shared" si="34"/>
        <v>604.79999999999995</v>
      </c>
    </row>
    <row r="83" spans="3:20" collapsed="1" x14ac:dyDescent="0.25">
      <c r="C83" s="50" t="s">
        <v>40</v>
      </c>
      <c r="D83" s="49">
        <f>((D82/  'First Table'!$I$12  )*100)/$D$5</f>
        <v>45.929728645466469</v>
      </c>
      <c r="E83" s="49">
        <f>((E82/   'First Table'!$I$13   )*100)/$E$5</f>
        <v>59.89523216510581</v>
      </c>
      <c r="F83" s="49">
        <f>((F82/   'First Table'!$I$14    )*100)/$F$5</f>
        <v>59.70649294737396</v>
      </c>
      <c r="G83" s="49">
        <f>((G82/ 'First Table'!$I$15  )*100)/$G$5</f>
        <v>106.90772706097725</v>
      </c>
      <c r="H83" s="49">
        <f>((H82/   'First Table'!$I$16    )*100)/$H$5</f>
        <v>49.322283620911762</v>
      </c>
      <c r="J83" s="21">
        <f t="shared" si="28"/>
        <v>321.76146443983527</v>
      </c>
      <c r="K83" s="21">
        <f t="shared" si="29"/>
        <v>45.929728645466469</v>
      </c>
      <c r="L83" s="21">
        <f t="shared" si="30"/>
        <v>106.90772706097725</v>
      </c>
      <c r="M83" s="21">
        <f t="shared" si="31"/>
        <v>64.352292887967053</v>
      </c>
      <c r="N83" s="21">
        <v>36.297039491281161</v>
      </c>
      <c r="O83" s="21">
        <v>69.856356314668474</v>
      </c>
      <c r="P83" s="21">
        <v>55.012773366721866</v>
      </c>
      <c r="Q83" s="21">
        <v>275.06386683360932</v>
      </c>
      <c r="R83" s="21">
        <f t="shared" si="32"/>
        <v>36.297039491281161</v>
      </c>
      <c r="S83" s="21">
        <f t="shared" si="33"/>
        <v>106.90772706097725</v>
      </c>
      <c r="T83" s="21">
        <f t="shared" si="34"/>
        <v>59.682533127344456</v>
      </c>
    </row>
    <row r="84" spans="3:20" hidden="1" outlineLevel="2" x14ac:dyDescent="0.25">
      <c r="C84" s="50" t="s">
        <v>129</v>
      </c>
      <c r="D84" s="49">
        <v>29</v>
      </c>
      <c r="E84" s="49">
        <v>51</v>
      </c>
      <c r="F84" s="49">
        <v>1301</v>
      </c>
      <c r="G84" s="49">
        <v>589</v>
      </c>
      <c r="H84" s="49">
        <v>3417</v>
      </c>
      <c r="J84" s="21">
        <f t="shared" si="28"/>
        <v>5387</v>
      </c>
      <c r="K84" s="21">
        <f t="shared" si="29"/>
        <v>29</v>
      </c>
      <c r="L84" s="21">
        <f t="shared" si="30"/>
        <v>3417</v>
      </c>
      <c r="M84" s="21">
        <f t="shared" si="31"/>
        <v>1077.4000000000001</v>
      </c>
      <c r="N84" s="21">
        <v>16</v>
      </c>
      <c r="O84" s="21">
        <v>172</v>
      </c>
      <c r="P84" s="21">
        <v>83.6</v>
      </c>
      <c r="Q84" s="21">
        <v>418</v>
      </c>
      <c r="R84" s="21">
        <f t="shared" si="32"/>
        <v>16</v>
      </c>
      <c r="S84" s="21">
        <f t="shared" si="33"/>
        <v>3417</v>
      </c>
      <c r="T84" s="21">
        <f t="shared" si="34"/>
        <v>580.5</v>
      </c>
    </row>
    <row r="85" spans="3:20" collapsed="1" x14ac:dyDescent="0.25">
      <c r="C85" s="50" t="s">
        <v>130</v>
      </c>
      <c r="D85" s="49">
        <f>((D84/  'First Table'!$I$12  )*100)/$D$5</f>
        <v>44.398737690617573</v>
      </c>
      <c r="E85" s="49">
        <f>((E84/   'First Table'!$I$13   )*100)/$E$5</f>
        <v>54.547443578935642</v>
      </c>
      <c r="F85" s="49">
        <f>((F84/   'First Table'!$I$14    )*100)/$F$5</f>
        <v>58.360741791535325</v>
      </c>
      <c r="G85" s="49">
        <f>((G84/ 'First Table'!$I$15  )*100)/$G$5</f>
        <v>102.72210642563721</v>
      </c>
      <c r="H85" s="49">
        <f>((H84/   'First Table'!$I$16    )*100)/$H$5</f>
        <v>46.867142139225663</v>
      </c>
      <c r="J85" s="21">
        <f t="shared" si="28"/>
        <v>306.89617162595147</v>
      </c>
      <c r="K85" s="21">
        <f t="shared" si="29"/>
        <v>44.398737690617573</v>
      </c>
      <c r="L85" s="21">
        <f t="shared" si="30"/>
        <v>102.72210642563721</v>
      </c>
      <c r="M85" s="21">
        <f t="shared" si="31"/>
        <v>61.379234325190296</v>
      </c>
      <c r="N85" s="21">
        <v>35.073543778091903</v>
      </c>
      <c r="O85" s="21">
        <v>71.06077625112826</v>
      </c>
      <c r="P85" s="21">
        <v>55.814392704423014</v>
      </c>
      <c r="Q85" s="21">
        <v>279.07196352211508</v>
      </c>
      <c r="R85" s="21">
        <f t="shared" si="32"/>
        <v>35.073543778091903</v>
      </c>
      <c r="S85" s="21">
        <f t="shared" si="33"/>
        <v>102.72210642563721</v>
      </c>
      <c r="T85" s="21">
        <f t="shared" si="34"/>
        <v>58.596813514806648</v>
      </c>
    </row>
    <row r="86" spans="3:20" hidden="1" outlineLevel="2" x14ac:dyDescent="0.25">
      <c r="C86" s="50" t="s">
        <v>131</v>
      </c>
      <c r="D86" s="49">
        <v>33</v>
      </c>
      <c r="E86" s="49">
        <v>78</v>
      </c>
      <c r="F86" s="49">
        <v>1395</v>
      </c>
      <c r="G86" s="49">
        <v>676</v>
      </c>
      <c r="H86" s="49">
        <v>3919</v>
      </c>
      <c r="J86" s="21">
        <f t="shared" si="0"/>
        <v>6101</v>
      </c>
      <c r="K86" s="21">
        <f t="shared" si="1"/>
        <v>33</v>
      </c>
      <c r="L86" s="21">
        <f t="shared" si="2"/>
        <v>3919</v>
      </c>
      <c r="M86" s="21">
        <f t="shared" si="3"/>
        <v>1220.2</v>
      </c>
      <c r="N86" s="21">
        <v>15</v>
      </c>
      <c r="O86" s="21">
        <v>196</v>
      </c>
      <c r="P86" s="21">
        <v>92.6</v>
      </c>
      <c r="Q86" s="21">
        <v>463</v>
      </c>
      <c r="R86" s="21">
        <f t="shared" si="4"/>
        <v>15</v>
      </c>
      <c r="S86" s="21">
        <f t="shared" si="5"/>
        <v>3919</v>
      </c>
      <c r="T86" s="21">
        <f t="shared" si="6"/>
        <v>656.4</v>
      </c>
    </row>
    <row r="87" spans="3:20" collapsed="1" x14ac:dyDescent="0.25">
      <c r="C87" s="50" t="s">
        <v>132</v>
      </c>
      <c r="D87" s="49">
        <f>((D86/  'First Table'!$I$12  )*100)/$D$5</f>
        <v>50.522701510013114</v>
      </c>
      <c r="E87" s="49">
        <f>((E86/   'First Table'!$I$13   )*100)/$E$5</f>
        <v>83.42550194425452</v>
      </c>
      <c r="F87" s="49">
        <f>((F86/   'First Table'!$I$14    )*100)/$F$5</f>
        <v>62.577428746496366</v>
      </c>
      <c r="G87" s="49">
        <f>((G86/ 'First Table'!$I$15  )*100)/$G$5</f>
        <v>117.8949812287449</v>
      </c>
      <c r="H87" s="49">
        <f>((H86/   'First Table'!$I$16    )*100)/$H$5</f>
        <v>53.752510987306216</v>
      </c>
      <c r="J87" s="21">
        <f t="shared" si="0"/>
        <v>368.17312441681509</v>
      </c>
      <c r="K87" s="21">
        <f t="shared" si="1"/>
        <v>50.522701510013114</v>
      </c>
      <c r="L87" s="21">
        <f t="shared" si="2"/>
        <v>117.8949812287449</v>
      </c>
      <c r="M87" s="21">
        <f t="shared" si="3"/>
        <v>73.634624883363017</v>
      </c>
      <c r="N87" s="21">
        <v>39.967526630848923</v>
      </c>
      <c r="O87" s="21">
        <v>73.46961612404786</v>
      </c>
      <c r="P87" s="21">
        <v>59.013737869459099</v>
      </c>
      <c r="Q87" s="21">
        <v>295.0686893472955</v>
      </c>
      <c r="R87" s="21">
        <f t="shared" si="4"/>
        <v>39.967526630848923</v>
      </c>
      <c r="S87" s="21">
        <f t="shared" si="5"/>
        <v>117.8949812287449</v>
      </c>
      <c r="T87" s="21">
        <f t="shared" si="6"/>
        <v>66.324181376411062</v>
      </c>
    </row>
    <row r="88" spans="3:20" hidden="1" outlineLevel="2" x14ac:dyDescent="0.25">
      <c r="C88" s="50" t="s">
        <v>28</v>
      </c>
      <c r="D88" s="49">
        <v>32</v>
      </c>
      <c r="E88" s="49">
        <v>78</v>
      </c>
      <c r="F88" s="49">
        <v>1396</v>
      </c>
      <c r="G88" s="49">
        <v>671</v>
      </c>
      <c r="H88" s="49">
        <v>3918</v>
      </c>
      <c r="J88" s="21">
        <f t="shared" si="0"/>
        <v>6095</v>
      </c>
      <c r="K88" s="21">
        <f t="shared" si="1"/>
        <v>32</v>
      </c>
      <c r="L88" s="21">
        <f t="shared" si="2"/>
        <v>3918</v>
      </c>
      <c r="M88" s="21">
        <f t="shared" si="3"/>
        <v>1219</v>
      </c>
      <c r="N88" s="21">
        <v>16</v>
      </c>
      <c r="O88" s="21">
        <v>196</v>
      </c>
      <c r="P88" s="21">
        <v>92.8</v>
      </c>
      <c r="Q88" s="21">
        <v>464</v>
      </c>
      <c r="R88" s="21">
        <f t="shared" si="4"/>
        <v>16</v>
      </c>
      <c r="S88" s="21">
        <f t="shared" si="5"/>
        <v>3918</v>
      </c>
      <c r="T88" s="21">
        <f t="shared" si="6"/>
        <v>655.9</v>
      </c>
    </row>
    <row r="89" spans="3:20" collapsed="1" x14ac:dyDescent="0.25">
      <c r="C89" s="50" t="s">
        <v>45</v>
      </c>
      <c r="D89" s="49">
        <f>((D88/  'First Table'!$I$12  )*100)/$D$5</f>
        <v>48.991710555164232</v>
      </c>
      <c r="E89" s="49">
        <f>((E88/   'First Table'!$I$13   )*100)/$E$5</f>
        <v>83.42550194425452</v>
      </c>
      <c r="F89" s="49">
        <f>((F88/   'First Table'!$I$14    )*100)/$F$5</f>
        <v>62.622287118357654</v>
      </c>
      <c r="G89" s="49">
        <f>((G88/ 'First Table'!$I$15  )*100)/$G$5</f>
        <v>117.02297692971572</v>
      </c>
      <c r="H89" s="49">
        <f>((H88/   'First Table'!$I$16    )*100)/$H$5</f>
        <v>53.73879511310686</v>
      </c>
      <c r="J89" s="21">
        <f t="shared" si="0"/>
        <v>365.80127166059896</v>
      </c>
      <c r="K89" s="21">
        <f t="shared" si="1"/>
        <v>48.991710555164232</v>
      </c>
      <c r="L89" s="21">
        <f t="shared" si="2"/>
        <v>117.02297692971572</v>
      </c>
      <c r="M89" s="21">
        <f t="shared" si="3"/>
        <v>73.160254332119791</v>
      </c>
      <c r="N89" s="21">
        <v>39.967526630848923</v>
      </c>
      <c r="O89" s="21">
        <v>72.26519618758806</v>
      </c>
      <c r="P89" s="21">
        <v>59.478162038725735</v>
      </c>
      <c r="Q89" s="21">
        <v>297.39081019362868</v>
      </c>
      <c r="R89" s="21">
        <f t="shared" si="4"/>
        <v>39.967526630848923</v>
      </c>
      <c r="S89" s="21">
        <f t="shared" si="5"/>
        <v>117.02297692971572</v>
      </c>
      <c r="T89" s="21">
        <f t="shared" si="6"/>
        <v>66.319208185422752</v>
      </c>
    </row>
    <row r="90" spans="3:20" hidden="1" outlineLevel="2" x14ac:dyDescent="0.25">
      <c r="C90" s="50" t="s">
        <v>133</v>
      </c>
      <c r="D90" s="49">
        <v>34</v>
      </c>
      <c r="E90" s="49">
        <v>77</v>
      </c>
      <c r="F90" s="49">
        <v>1383</v>
      </c>
      <c r="G90" s="49">
        <v>675</v>
      </c>
      <c r="H90" s="49">
        <v>3924</v>
      </c>
      <c r="J90" s="21">
        <f t="shared" si="0"/>
        <v>6093</v>
      </c>
      <c r="K90" s="21">
        <f t="shared" si="1"/>
        <v>34</v>
      </c>
      <c r="L90" s="21">
        <f t="shared" si="2"/>
        <v>3924</v>
      </c>
      <c r="M90" s="21">
        <f t="shared" si="3"/>
        <v>1218.5999999999999</v>
      </c>
      <c r="N90" s="21">
        <v>16</v>
      </c>
      <c r="O90" s="21">
        <v>193</v>
      </c>
      <c r="P90" s="21">
        <v>91.4</v>
      </c>
      <c r="Q90" s="21">
        <v>457</v>
      </c>
      <c r="R90" s="21">
        <f t="shared" si="4"/>
        <v>16</v>
      </c>
      <c r="S90" s="21">
        <f t="shared" si="5"/>
        <v>3924</v>
      </c>
      <c r="T90" s="21">
        <f t="shared" si="6"/>
        <v>655</v>
      </c>
    </row>
    <row r="91" spans="3:20" collapsed="1" x14ac:dyDescent="0.25">
      <c r="C91" s="50" t="s">
        <v>134</v>
      </c>
      <c r="D91" s="49">
        <f>((D90/  'First Table'!$I$12  )*100)/$D$5</f>
        <v>52.053692464861996</v>
      </c>
      <c r="E91" s="49">
        <f>((E90/   'First Table'!$I$13   )*100)/$E$5</f>
        <v>82.355944227020487</v>
      </c>
      <c r="F91" s="49">
        <f>((F90/   'First Table'!$I$14    )*100)/$F$5</f>
        <v>62.039128284160917</v>
      </c>
      <c r="G91" s="49">
        <f>((G90/ 'First Table'!$I$15  )*100)/$G$5</f>
        <v>117.72058036893907</v>
      </c>
      <c r="H91" s="49">
        <f>((H90/   'First Table'!$I$16    )*100)/$H$5</f>
        <v>53.821090358303046</v>
      </c>
      <c r="J91" s="21">
        <f t="shared" si="0"/>
        <v>367.99043570328553</v>
      </c>
      <c r="K91" s="21">
        <f t="shared" si="1"/>
        <v>52.053692464861996</v>
      </c>
      <c r="L91" s="21">
        <f t="shared" si="2"/>
        <v>117.72058036893907</v>
      </c>
      <c r="M91" s="21">
        <f t="shared" si="3"/>
        <v>73.5980871406571</v>
      </c>
      <c r="N91" s="21">
        <v>39.355778774254297</v>
      </c>
      <c r="O91" s="21">
        <v>73.46961612404786</v>
      </c>
      <c r="P91" s="21">
        <v>58.698330647074314</v>
      </c>
      <c r="Q91" s="21">
        <v>293.49165323537159</v>
      </c>
      <c r="R91" s="21">
        <f t="shared" si="4"/>
        <v>39.355778774254297</v>
      </c>
      <c r="S91" s="21">
        <f t="shared" si="5"/>
        <v>117.72058036893907</v>
      </c>
      <c r="T91" s="21">
        <f t="shared" si="6"/>
        <v>66.148208893865714</v>
      </c>
    </row>
    <row r="92" spans="3:20" hidden="1" outlineLevel="2" x14ac:dyDescent="0.25">
      <c r="C92" s="50" t="s">
        <v>135</v>
      </c>
      <c r="D92" s="49">
        <v>34</v>
      </c>
      <c r="E92" s="49">
        <v>79</v>
      </c>
      <c r="F92" s="49">
        <v>1382</v>
      </c>
      <c r="G92" s="49">
        <v>680</v>
      </c>
      <c r="H92" s="49">
        <v>3941</v>
      </c>
      <c r="J92" s="21">
        <f t="shared" ref="J92:J97" si="35">SUM(D92:H92)</f>
        <v>6116</v>
      </c>
      <c r="K92" s="21">
        <f t="shared" ref="K92:K97" si="36">MIN(D92:H92)</f>
        <v>34</v>
      </c>
      <c r="L92" s="21">
        <f t="shared" ref="L92:L97" si="37">MAX(D92:H92)</f>
        <v>3941</v>
      </c>
      <c r="M92" s="21">
        <f t="shared" ref="M92:M97" si="38">SUM(D92:H92)/5</f>
        <v>1223.2</v>
      </c>
      <c r="N92" s="21">
        <v>15</v>
      </c>
      <c r="O92" s="21">
        <v>196</v>
      </c>
      <c r="P92" s="21">
        <v>92.6</v>
      </c>
      <c r="Q92" s="21">
        <v>463</v>
      </c>
      <c r="R92" s="21">
        <f t="shared" ref="R92:R97" si="39">MIN(K92,N92)</f>
        <v>15</v>
      </c>
      <c r="S92" s="21">
        <f t="shared" ref="S92:S97" si="40">MAX(L92,O92)</f>
        <v>3941</v>
      </c>
      <c r="T92" s="21">
        <f t="shared" ref="T92:T97" si="41">(Q92+J92)/10</f>
        <v>657.9</v>
      </c>
    </row>
    <row r="93" spans="3:20" collapsed="1" x14ac:dyDescent="0.25">
      <c r="C93" s="50" t="s">
        <v>136</v>
      </c>
      <c r="D93" s="49">
        <f>((D92/  'First Table'!$I$12  )*100)/$D$5</f>
        <v>52.053692464861996</v>
      </c>
      <c r="E93" s="49">
        <f>((E92/   'First Table'!$I$13   )*100)/$E$5</f>
        <v>84.495059661488568</v>
      </c>
      <c r="F93" s="49">
        <f>((F92/   'First Table'!$I$14    )*100)/$F$5</f>
        <v>61.994269912299622</v>
      </c>
      <c r="G93" s="49">
        <f>((G92/ 'First Table'!$I$15  )*100)/$G$5</f>
        <v>118.59258466796825</v>
      </c>
      <c r="H93" s="49">
        <f>((H92/   'First Table'!$I$16    )*100)/$H$5</f>
        <v>54.054260219692225</v>
      </c>
      <c r="J93" s="21">
        <f t="shared" si="35"/>
        <v>371.18986692631063</v>
      </c>
      <c r="K93" s="21">
        <f t="shared" si="36"/>
        <v>52.053692464861996</v>
      </c>
      <c r="L93" s="21">
        <f t="shared" si="37"/>
        <v>118.59258466796825</v>
      </c>
      <c r="M93" s="21">
        <f t="shared" si="38"/>
        <v>74.237973385262123</v>
      </c>
      <c r="N93" s="21">
        <v>39.967526630848923</v>
      </c>
      <c r="O93" s="21">
        <v>73.46961612404786</v>
      </c>
      <c r="P93" s="21">
        <v>59.013737869459099</v>
      </c>
      <c r="Q93" s="21">
        <v>295.0686893472955</v>
      </c>
      <c r="R93" s="21">
        <f t="shared" si="39"/>
        <v>39.967526630848923</v>
      </c>
      <c r="S93" s="21">
        <f t="shared" si="40"/>
        <v>118.59258466796825</v>
      </c>
      <c r="T93" s="21">
        <f t="shared" si="41"/>
        <v>66.625855627360608</v>
      </c>
    </row>
    <row r="94" spans="3:20" hidden="1" outlineLevel="2" x14ac:dyDescent="0.25">
      <c r="C94" s="50" t="s">
        <v>27</v>
      </c>
      <c r="D94" s="49">
        <v>33</v>
      </c>
      <c r="E94" s="49">
        <v>79</v>
      </c>
      <c r="F94" s="49">
        <v>1380</v>
      </c>
      <c r="G94" s="49">
        <v>681</v>
      </c>
      <c r="H94" s="49">
        <v>3940</v>
      </c>
      <c r="J94" s="21">
        <f t="shared" si="35"/>
        <v>6113</v>
      </c>
      <c r="K94" s="21">
        <f t="shared" si="36"/>
        <v>33</v>
      </c>
      <c r="L94" s="21">
        <f t="shared" si="37"/>
        <v>3940</v>
      </c>
      <c r="M94" s="21">
        <f t="shared" si="38"/>
        <v>1222.5999999999999</v>
      </c>
      <c r="N94" s="21">
        <v>16</v>
      </c>
      <c r="O94" s="21">
        <v>196</v>
      </c>
      <c r="P94" s="21">
        <v>92.8</v>
      </c>
      <c r="Q94" s="21">
        <v>464</v>
      </c>
      <c r="R94" s="21">
        <f t="shared" si="39"/>
        <v>16</v>
      </c>
      <c r="S94" s="21">
        <f t="shared" si="40"/>
        <v>3940</v>
      </c>
      <c r="T94" s="21">
        <f t="shared" si="41"/>
        <v>657.7</v>
      </c>
    </row>
    <row r="95" spans="3:20" collapsed="1" x14ac:dyDescent="0.25">
      <c r="C95" s="50" t="s">
        <v>44</v>
      </c>
      <c r="D95" s="49">
        <f>((D94/  'First Table'!$I$12  )*100)/$D$5</f>
        <v>50.522701510013114</v>
      </c>
      <c r="E95" s="49">
        <f>((E94/   'First Table'!$I$13   )*100)/$E$5</f>
        <v>84.495059661488568</v>
      </c>
      <c r="F95" s="49">
        <f>((F94/   'First Table'!$I$14    )*100)/$F$5</f>
        <v>61.90455316857706</v>
      </c>
      <c r="G95" s="49">
        <f>((G94/ 'First Table'!$I$15  )*100)/$G$5</f>
        <v>118.76698552777408</v>
      </c>
      <c r="H95" s="49">
        <f>((H94/   'First Table'!$I$16    )*100)/$H$5</f>
        <v>54.040544345492862</v>
      </c>
      <c r="J95" s="21">
        <f t="shared" si="35"/>
        <v>369.7298442133457</v>
      </c>
      <c r="K95" s="21">
        <f t="shared" si="36"/>
        <v>50.522701510013114</v>
      </c>
      <c r="L95" s="21">
        <f t="shared" si="37"/>
        <v>118.76698552777408</v>
      </c>
      <c r="M95" s="21">
        <f t="shared" si="38"/>
        <v>73.945968842669146</v>
      </c>
      <c r="N95" s="21">
        <v>39.967526630848923</v>
      </c>
      <c r="O95" s="21">
        <v>72.26519618758806</v>
      </c>
      <c r="P95" s="21">
        <v>59.478162038725735</v>
      </c>
      <c r="Q95" s="21">
        <v>297.39081019362868</v>
      </c>
      <c r="R95" s="21">
        <f t="shared" si="39"/>
        <v>39.967526630848923</v>
      </c>
      <c r="S95" s="21">
        <f t="shared" si="40"/>
        <v>118.76698552777408</v>
      </c>
      <c r="T95" s="21">
        <f t="shared" si="41"/>
        <v>66.712065440697444</v>
      </c>
    </row>
    <row r="96" spans="3:20" hidden="1" outlineLevel="2" x14ac:dyDescent="0.25">
      <c r="C96" s="50" t="s">
        <v>137</v>
      </c>
      <c r="D96" s="49">
        <v>34</v>
      </c>
      <c r="E96" s="49">
        <v>81</v>
      </c>
      <c r="F96" s="49">
        <v>1368</v>
      </c>
      <c r="G96" s="49">
        <v>671</v>
      </c>
      <c r="H96" s="49">
        <v>3912</v>
      </c>
      <c r="J96" s="21">
        <f t="shared" si="35"/>
        <v>6066</v>
      </c>
      <c r="K96" s="21">
        <f t="shared" si="36"/>
        <v>34</v>
      </c>
      <c r="L96" s="21">
        <f t="shared" si="37"/>
        <v>3912</v>
      </c>
      <c r="M96" s="21">
        <f t="shared" si="38"/>
        <v>1213.2</v>
      </c>
      <c r="N96" s="21">
        <v>16</v>
      </c>
      <c r="O96" s="21">
        <v>193</v>
      </c>
      <c r="P96" s="21">
        <v>91.4</v>
      </c>
      <c r="Q96" s="21">
        <v>457</v>
      </c>
      <c r="R96" s="21">
        <f t="shared" si="39"/>
        <v>16</v>
      </c>
      <c r="S96" s="21">
        <f t="shared" si="40"/>
        <v>3912</v>
      </c>
      <c r="T96" s="21">
        <f t="shared" si="41"/>
        <v>652.29999999999995</v>
      </c>
    </row>
    <row r="97" spans="3:20" collapsed="1" x14ac:dyDescent="0.25">
      <c r="C97" s="50" t="s">
        <v>138</v>
      </c>
      <c r="D97" s="49">
        <f>((D96/  'First Table'!$I$12  )*100)/$D$5</f>
        <v>52.053692464861996</v>
      </c>
      <c r="E97" s="49">
        <f>((E96/   'First Table'!$I$13   )*100)/$E$5</f>
        <v>86.634175095956621</v>
      </c>
      <c r="F97" s="49">
        <f>((F96/   'First Table'!$I$14    )*100)/$F$5</f>
        <v>61.366252706241603</v>
      </c>
      <c r="G97" s="49">
        <f>((G96/ 'First Table'!$I$15  )*100)/$G$5</f>
        <v>117.02297692971572</v>
      </c>
      <c r="H97" s="49">
        <f>((H96/   'First Table'!$I$16    )*100)/$H$5</f>
        <v>53.656499867910675</v>
      </c>
      <c r="J97" s="21">
        <f t="shared" si="35"/>
        <v>370.73359706468665</v>
      </c>
      <c r="K97" s="21">
        <f t="shared" si="36"/>
        <v>52.053692464861996</v>
      </c>
      <c r="L97" s="21">
        <f t="shared" si="37"/>
        <v>117.02297692971572</v>
      </c>
      <c r="M97" s="21">
        <f t="shared" si="38"/>
        <v>74.14671941293733</v>
      </c>
      <c r="N97" s="21">
        <v>39.355778774254297</v>
      </c>
      <c r="O97" s="21">
        <v>73.46961612404786</v>
      </c>
      <c r="P97" s="21">
        <v>58.698330647074314</v>
      </c>
      <c r="Q97" s="21">
        <v>293.49165323537159</v>
      </c>
      <c r="R97" s="21">
        <f t="shared" si="39"/>
        <v>39.355778774254297</v>
      </c>
      <c r="S97" s="21">
        <f t="shared" si="40"/>
        <v>117.02297692971572</v>
      </c>
      <c r="T97" s="21">
        <f t="shared" si="41"/>
        <v>66.422525030005815</v>
      </c>
    </row>
    <row r="98" spans="3:20" hidden="1" outlineLevel="2" x14ac:dyDescent="0.25">
      <c r="C98" s="50" t="s">
        <v>139</v>
      </c>
      <c r="D98" s="49">
        <v>31</v>
      </c>
      <c r="E98" s="49">
        <v>77</v>
      </c>
      <c r="F98" s="49">
        <v>1350</v>
      </c>
      <c r="G98" s="49">
        <v>667</v>
      </c>
      <c r="H98" s="49">
        <v>3900</v>
      </c>
      <c r="J98" s="21">
        <f t="shared" ref="J98:J103" si="42">SUM(D98:H98)</f>
        <v>6025</v>
      </c>
      <c r="K98" s="21">
        <f t="shared" ref="K98:K103" si="43">MIN(D98:H98)</f>
        <v>31</v>
      </c>
      <c r="L98" s="21">
        <f t="shared" ref="L98:L103" si="44">MAX(D98:H98)</f>
        <v>3900</v>
      </c>
      <c r="M98" s="21">
        <f t="shared" ref="M98:M103" si="45">SUM(D98:H98)/5</f>
        <v>1205</v>
      </c>
      <c r="N98" s="21">
        <v>15</v>
      </c>
      <c r="O98" s="21">
        <v>196</v>
      </c>
      <c r="P98" s="21">
        <v>92.6</v>
      </c>
      <c r="Q98" s="21">
        <v>463</v>
      </c>
      <c r="R98" s="21">
        <f t="shared" ref="R98:R103" si="46">MIN(K98,N98)</f>
        <v>15</v>
      </c>
      <c r="S98" s="21">
        <f t="shared" ref="S98:S103" si="47">MAX(L98,O98)</f>
        <v>3900</v>
      </c>
      <c r="T98" s="21">
        <f t="shared" ref="T98:T103" si="48">(Q98+J98)/10</f>
        <v>648.79999999999995</v>
      </c>
    </row>
    <row r="99" spans="3:20" collapsed="1" x14ac:dyDescent="0.25">
      <c r="C99" s="50" t="s">
        <v>140</v>
      </c>
      <c r="D99" s="49">
        <f>((D98/  'First Table'!$I$12  )*100)/$D$5</f>
        <v>47.46071960031535</v>
      </c>
      <c r="E99" s="49">
        <f>((E98/   'First Table'!$I$13   )*100)/$E$5</f>
        <v>82.355944227020487</v>
      </c>
      <c r="F99" s="49">
        <f>((F98/   'First Table'!$I$14    )*100)/$F$5</f>
        <v>60.558802012738425</v>
      </c>
      <c r="G99" s="49">
        <f>((G98/ 'First Table'!$I$15  )*100)/$G$5</f>
        <v>116.3253734904924</v>
      </c>
      <c r="H99" s="49">
        <f>((H98/   'First Table'!$I$16    )*100)/$H$5</f>
        <v>53.491909377518311</v>
      </c>
      <c r="J99" s="21">
        <f t="shared" si="42"/>
        <v>360.19274870808499</v>
      </c>
      <c r="K99" s="21">
        <f t="shared" si="43"/>
        <v>47.46071960031535</v>
      </c>
      <c r="L99" s="21">
        <f t="shared" si="44"/>
        <v>116.3253734904924</v>
      </c>
      <c r="M99" s="21">
        <f t="shared" si="45"/>
        <v>72.038549741617004</v>
      </c>
      <c r="N99" s="21">
        <v>39.967526630848923</v>
      </c>
      <c r="O99" s="21">
        <v>73.46961612404786</v>
      </c>
      <c r="P99" s="21">
        <v>59.013737869459099</v>
      </c>
      <c r="Q99" s="21">
        <v>295.0686893472955</v>
      </c>
      <c r="R99" s="21">
        <f t="shared" si="46"/>
        <v>39.967526630848923</v>
      </c>
      <c r="S99" s="21">
        <f t="shared" si="47"/>
        <v>116.3253734904924</v>
      </c>
      <c r="T99" s="21">
        <f t="shared" si="48"/>
        <v>65.526143805538055</v>
      </c>
    </row>
    <row r="100" spans="3:20" hidden="1" outlineLevel="2" x14ac:dyDescent="0.25">
      <c r="C100" s="50" t="s">
        <v>26</v>
      </c>
      <c r="D100" s="49">
        <v>32</v>
      </c>
      <c r="E100" s="49">
        <v>72</v>
      </c>
      <c r="F100" s="49">
        <v>1338</v>
      </c>
      <c r="G100" s="49">
        <v>656</v>
      </c>
      <c r="H100" s="49">
        <v>3865</v>
      </c>
      <c r="J100" s="21">
        <f t="shared" si="42"/>
        <v>5963</v>
      </c>
      <c r="K100" s="21">
        <f t="shared" si="43"/>
        <v>32</v>
      </c>
      <c r="L100" s="21">
        <f t="shared" si="44"/>
        <v>3865</v>
      </c>
      <c r="M100" s="21">
        <f t="shared" si="45"/>
        <v>1192.5999999999999</v>
      </c>
      <c r="N100" s="21">
        <v>16</v>
      </c>
      <c r="O100" s="21">
        <v>196</v>
      </c>
      <c r="P100" s="21">
        <v>92.8</v>
      </c>
      <c r="Q100" s="21">
        <v>464</v>
      </c>
      <c r="R100" s="21">
        <f t="shared" si="46"/>
        <v>16</v>
      </c>
      <c r="S100" s="21">
        <f t="shared" si="47"/>
        <v>3865</v>
      </c>
      <c r="T100" s="21">
        <f t="shared" si="48"/>
        <v>642.70000000000005</v>
      </c>
    </row>
    <row r="101" spans="3:20" collapsed="1" x14ac:dyDescent="0.25">
      <c r="C101" s="50" t="s">
        <v>43</v>
      </c>
      <c r="D101" s="49">
        <f>((D100/  'First Table'!$I$12  )*100)/$D$5</f>
        <v>48.991710555164232</v>
      </c>
      <c r="E101" s="49">
        <f>((E100/   'First Table'!$I$13   )*100)/$E$5</f>
        <v>77.008155640850319</v>
      </c>
      <c r="F101" s="49">
        <f>((F100/   'First Table'!$I$14    )*100)/$F$5</f>
        <v>60.020501550402976</v>
      </c>
      <c r="G101" s="49">
        <f>((G100/ 'First Table'!$I$15  )*100)/$G$5</f>
        <v>114.4069640326282</v>
      </c>
      <c r="H101" s="49">
        <f>((H100/   'First Table'!$I$16    )*100)/$H$5</f>
        <v>53.011853780540584</v>
      </c>
      <c r="J101" s="21">
        <f t="shared" si="42"/>
        <v>353.43918555958635</v>
      </c>
      <c r="K101" s="21">
        <f t="shared" si="43"/>
        <v>48.991710555164232</v>
      </c>
      <c r="L101" s="21">
        <f t="shared" si="44"/>
        <v>114.4069640326282</v>
      </c>
      <c r="M101" s="21">
        <f t="shared" si="45"/>
        <v>70.687837111917275</v>
      </c>
      <c r="N101" s="21">
        <v>39.967526630848923</v>
      </c>
      <c r="O101" s="21">
        <v>72.26519618758806</v>
      </c>
      <c r="P101" s="21">
        <v>59.478162038725735</v>
      </c>
      <c r="Q101" s="21">
        <v>297.39081019362868</v>
      </c>
      <c r="R101" s="21">
        <f t="shared" si="46"/>
        <v>39.967526630848923</v>
      </c>
      <c r="S101" s="21">
        <f t="shared" si="47"/>
        <v>114.4069640326282</v>
      </c>
      <c r="T101" s="21">
        <f t="shared" si="48"/>
        <v>65.082999575321509</v>
      </c>
    </row>
    <row r="102" spans="3:20" hidden="1" outlineLevel="2" x14ac:dyDescent="0.25">
      <c r="C102" s="50" t="s">
        <v>141</v>
      </c>
      <c r="D102" s="49">
        <v>31</v>
      </c>
      <c r="E102" s="49">
        <v>62</v>
      </c>
      <c r="F102" s="49">
        <v>1297</v>
      </c>
      <c r="G102" s="49">
        <v>630</v>
      </c>
      <c r="H102" s="49">
        <v>3732</v>
      </c>
      <c r="J102" s="21">
        <f t="shared" si="42"/>
        <v>5752</v>
      </c>
      <c r="K102" s="21">
        <f t="shared" si="43"/>
        <v>31</v>
      </c>
      <c r="L102" s="21">
        <f t="shared" si="44"/>
        <v>3732</v>
      </c>
      <c r="M102" s="21">
        <f t="shared" si="45"/>
        <v>1150.4000000000001</v>
      </c>
      <c r="N102" s="21">
        <v>16</v>
      </c>
      <c r="O102" s="21">
        <v>193</v>
      </c>
      <c r="P102" s="21">
        <v>91.4</v>
      </c>
      <c r="Q102" s="21">
        <v>457</v>
      </c>
      <c r="R102" s="21">
        <f t="shared" si="46"/>
        <v>16</v>
      </c>
      <c r="S102" s="21">
        <f t="shared" si="47"/>
        <v>3732</v>
      </c>
      <c r="T102" s="21">
        <f t="shared" si="48"/>
        <v>620.9</v>
      </c>
    </row>
    <row r="103" spans="3:20" collapsed="1" x14ac:dyDescent="0.25">
      <c r="C103" s="50" t="s">
        <v>142</v>
      </c>
      <c r="D103" s="49">
        <f>((D102/  'First Table'!$I$12  )*100)/$D$5</f>
        <v>47.46071960031535</v>
      </c>
      <c r="E103" s="49">
        <f>((E102/   'First Table'!$I$13   )*100)/$E$5</f>
        <v>66.312578468509997</v>
      </c>
      <c r="F103" s="49">
        <f>((F102/   'First Table'!$I$14    )*100)/$F$5</f>
        <v>58.181308304090166</v>
      </c>
      <c r="G103" s="49">
        <f>((G102/ 'First Table'!$I$15  )*100)/$G$5</f>
        <v>109.87254167767647</v>
      </c>
      <c r="H103" s="49">
        <f>((H102/   'First Table'!$I$16    )*100)/$H$5</f>
        <v>51.187642512025221</v>
      </c>
      <c r="J103" s="21">
        <f t="shared" si="42"/>
        <v>333.01479056261718</v>
      </c>
      <c r="K103" s="21">
        <f t="shared" si="43"/>
        <v>47.46071960031535</v>
      </c>
      <c r="L103" s="21">
        <f t="shared" si="44"/>
        <v>109.87254167767647</v>
      </c>
      <c r="M103" s="21">
        <f t="shared" si="45"/>
        <v>66.602958112523439</v>
      </c>
      <c r="N103" s="21">
        <v>39.355778774254297</v>
      </c>
      <c r="O103" s="21">
        <v>73.46961612404786</v>
      </c>
      <c r="P103" s="21">
        <v>58.698330647074314</v>
      </c>
      <c r="Q103" s="21">
        <v>293.49165323537159</v>
      </c>
      <c r="R103" s="21">
        <f t="shared" si="46"/>
        <v>39.355778774254297</v>
      </c>
      <c r="S103" s="21">
        <f t="shared" si="47"/>
        <v>109.87254167767647</v>
      </c>
      <c r="T103" s="21">
        <f t="shared" si="48"/>
        <v>62.650644379798884</v>
      </c>
    </row>
    <row r="104" spans="3:20" hidden="1" outlineLevel="1" x14ac:dyDescent="0.25">
      <c r="C104" s="36" t="s">
        <v>115</v>
      </c>
      <c r="D104" s="33">
        <v>30</v>
      </c>
      <c r="E104" s="33">
        <v>78</v>
      </c>
      <c r="F104" s="33">
        <v>1364</v>
      </c>
      <c r="G104" s="33">
        <v>609</v>
      </c>
      <c r="H104" s="33">
        <v>3662</v>
      </c>
      <c r="I104" s="19"/>
      <c r="K104" s="21">
        <f>SUM(D104:H104)</f>
        <v>5743</v>
      </c>
      <c r="L104" s="21">
        <f>MIN(D104:H104)</f>
        <v>30</v>
      </c>
      <c r="M104" s="21">
        <f>MAX(D104:H104)</f>
        <v>3662</v>
      </c>
      <c r="N104">
        <f>K104/5</f>
        <v>1148.5999999999999</v>
      </c>
    </row>
    <row r="105" spans="3:20" collapsed="1" x14ac:dyDescent="0.25">
      <c r="C105" s="57" t="s">
        <v>116</v>
      </c>
      <c r="D105" s="58">
        <f>((D104/  'First Table'!$I$12  )*100)/$D$5</f>
        <v>45.929728645466469</v>
      </c>
      <c r="E105" s="58">
        <f>((E104/   'First Table'!$I$13   )*100)/$E$5</f>
        <v>83.42550194425452</v>
      </c>
      <c r="F105" s="58">
        <f>((F104/   'First Table'!$I$14    )*100)/$F$5</f>
        <v>61.186819218796444</v>
      </c>
      <c r="G105" s="58">
        <f>((G104/ 'First Table'!$I$15  )*100)/$G$5</f>
        <v>106.21012362175391</v>
      </c>
      <c r="H105" s="58">
        <f>((H104/   'First Table'!$I$16    )*100)/$H$5</f>
        <v>50.227531318069765</v>
      </c>
      <c r="I105" s="19"/>
      <c r="K105" s="21">
        <f>SUM(D105:H105)</f>
        <v>346.97970474834108</v>
      </c>
      <c r="L105" s="21">
        <f>MIN(D105:H105)</f>
        <v>45.929728645466469</v>
      </c>
      <c r="M105" s="21">
        <f>MAX(D105:H105)</f>
        <v>106.21012362175391</v>
      </c>
      <c r="N105" s="21">
        <f>K105/5</f>
        <v>69.395940949668216</v>
      </c>
    </row>
    <row r="106" spans="3:20" hidden="1" outlineLevel="1" x14ac:dyDescent="0.25">
      <c r="C106" s="59" t="s">
        <v>117</v>
      </c>
      <c r="D106" s="58">
        <v>33</v>
      </c>
      <c r="E106" s="58">
        <v>78</v>
      </c>
      <c r="F106" s="58">
        <v>1375</v>
      </c>
      <c r="G106" s="58">
        <v>667</v>
      </c>
      <c r="H106" s="58">
        <v>3827</v>
      </c>
      <c r="I106" s="19"/>
      <c r="K106" s="21">
        <f>SUM(D106:H106)</f>
        <v>5980</v>
      </c>
      <c r="L106" s="21">
        <f>MIN(D106:H106)</f>
        <v>33</v>
      </c>
      <c r="M106" s="21">
        <f>MAX(D106:H106)</f>
        <v>3827</v>
      </c>
      <c r="N106" s="21">
        <f>K106/5</f>
        <v>1196</v>
      </c>
    </row>
    <row r="107" spans="3:20" collapsed="1" x14ac:dyDescent="0.25">
      <c r="C107" s="57" t="s">
        <v>118</v>
      </c>
      <c r="D107" s="58">
        <f>((D106/  'First Table'!$I$12  )*100)/$D$5</f>
        <v>50.522701510013114</v>
      </c>
      <c r="E107" s="58">
        <f>((E106/   'First Table'!$I$13   )*100)/$E$5</f>
        <v>83.42550194425452</v>
      </c>
      <c r="F107" s="58">
        <f>((F106/   'First Table'!$I$14    )*100)/$F$5</f>
        <v>61.68026130927062</v>
      </c>
      <c r="G107" s="58">
        <f>((G106/ 'First Table'!$I$15  )*100)/$G$5</f>
        <v>116.3253734904924</v>
      </c>
      <c r="H107" s="58">
        <f>((H106/   'First Table'!$I$16    )*100)/$H$5</f>
        <v>52.490650560964774</v>
      </c>
      <c r="I107" s="19"/>
      <c r="K107" s="21">
        <f>SUM(D107:H107)</f>
        <v>364.4444888149954</v>
      </c>
      <c r="L107" s="21">
        <f>MIN(D107:H107)</f>
        <v>50.522701510013114</v>
      </c>
      <c r="M107" s="21">
        <f>MAX(D107:H107)</f>
        <v>116.3253734904924</v>
      </c>
      <c r="N107" s="21">
        <f>K107/5</f>
        <v>72.888897762999079</v>
      </c>
    </row>
    <row r="108" spans="3:20" hidden="1" outlineLevel="1" x14ac:dyDescent="0.25">
      <c r="C108" s="36" t="s">
        <v>29</v>
      </c>
      <c r="D108" s="33">
        <v>22</v>
      </c>
      <c r="E108" s="33">
        <v>62</v>
      </c>
      <c r="F108" s="33">
        <v>1297</v>
      </c>
      <c r="G108" s="33">
        <v>571</v>
      </c>
      <c r="H108" s="33">
        <v>3674</v>
      </c>
      <c r="J108" s="21">
        <f t="shared" si="0"/>
        <v>5626</v>
      </c>
      <c r="K108" s="21">
        <f t="shared" si="1"/>
        <v>22</v>
      </c>
      <c r="L108" s="21">
        <f t="shared" si="2"/>
        <v>3674</v>
      </c>
      <c r="M108" s="21">
        <f t="shared" si="3"/>
        <v>1125.2</v>
      </c>
      <c r="R108" s="21">
        <f t="shared" si="4"/>
        <v>22</v>
      </c>
      <c r="S108" s="21">
        <f t="shared" si="5"/>
        <v>3674</v>
      </c>
      <c r="T108" s="21">
        <f t="shared" si="6"/>
        <v>562.6</v>
      </c>
    </row>
    <row r="109" spans="3:20" collapsed="1" x14ac:dyDescent="0.25">
      <c r="C109" s="35" t="s">
        <v>46</v>
      </c>
      <c r="D109" s="33">
        <f>((D108/  'First Table'!$I$12  )*100)/$D$5</f>
        <v>33.681801006675407</v>
      </c>
      <c r="E109" s="34">
        <f>((E108/   'First Table'!I13   )*100)/E5</f>
        <v>66.312578468509997</v>
      </c>
      <c r="F109" s="33">
        <f>((F108/   'First Table'!I14    )*100)/F5</f>
        <v>58.181308304090166</v>
      </c>
      <c r="G109" s="33">
        <f>((G108/ 'First Table'!I15  )*100)/G5</f>
        <v>99.58289094913215</v>
      </c>
      <c r="H109" s="33">
        <f>((H108/   'First Table'!I16    )*100)/H5</f>
        <v>50.392121808462115</v>
      </c>
      <c r="J109" s="21">
        <f t="shared" si="0"/>
        <v>308.15070053686981</v>
      </c>
      <c r="K109" s="21">
        <f t="shared" si="1"/>
        <v>33.681801006675407</v>
      </c>
      <c r="L109" s="21">
        <f t="shared" si="2"/>
        <v>99.58289094913215</v>
      </c>
      <c r="M109" s="21">
        <f t="shared" si="3"/>
        <v>61.630140107373961</v>
      </c>
      <c r="N109" s="21">
        <v>39.763610678650707</v>
      </c>
      <c r="O109" s="21">
        <v>64.901989367339482</v>
      </c>
      <c r="P109" s="21">
        <v>50.989833761643936</v>
      </c>
      <c r="Q109">
        <v>254.94916880821967</v>
      </c>
      <c r="R109" s="21">
        <f t="shared" si="4"/>
        <v>33.681801006675407</v>
      </c>
      <c r="S109" s="21">
        <f t="shared" si="5"/>
        <v>99.58289094913215</v>
      </c>
      <c r="T109" s="21">
        <f t="shared" si="6"/>
        <v>56.309986934508949</v>
      </c>
    </row>
    <row r="110" spans="3:20" hidden="1" outlineLevel="1" x14ac:dyDescent="0.25">
      <c r="C110" s="36" t="s">
        <v>30</v>
      </c>
      <c r="D110" s="33">
        <v>26</v>
      </c>
      <c r="E110" s="33">
        <v>68</v>
      </c>
      <c r="F110" s="33">
        <v>1341</v>
      </c>
      <c r="G110" s="33">
        <v>614</v>
      </c>
      <c r="H110" s="33">
        <v>3847</v>
      </c>
      <c r="J110" s="21">
        <f t="shared" si="0"/>
        <v>5896</v>
      </c>
      <c r="K110" s="21">
        <f t="shared" si="1"/>
        <v>26</v>
      </c>
      <c r="L110" s="21">
        <f t="shared" si="2"/>
        <v>3847</v>
      </c>
      <c r="M110" s="21">
        <f t="shared" si="3"/>
        <v>1179.2</v>
      </c>
      <c r="N110" s="21">
        <v>14</v>
      </c>
      <c r="O110" s="21">
        <v>178</v>
      </c>
      <c r="P110" s="21">
        <v>90</v>
      </c>
      <c r="Q110">
        <v>450</v>
      </c>
      <c r="R110" s="21">
        <f t="shared" si="4"/>
        <v>14</v>
      </c>
      <c r="S110" s="21">
        <f t="shared" si="5"/>
        <v>3847</v>
      </c>
      <c r="T110" s="21">
        <f t="shared" si="6"/>
        <v>634.6</v>
      </c>
    </row>
    <row r="111" spans="3:20" collapsed="1" x14ac:dyDescent="0.25">
      <c r="C111" s="35" t="s">
        <v>47</v>
      </c>
      <c r="D111" s="33">
        <f>((D110/ 'First Table'!I12  )*100)/D5</f>
        <v>39.805764826070934</v>
      </c>
      <c r="E111" s="34">
        <f>((E110/   'First Table'!I13   )*100)/E5</f>
        <v>72.729924771914199</v>
      </c>
      <c r="F111" s="33">
        <f>((F110/   'First Table'!I14    )*100)/F5</f>
        <v>60.155076665986833</v>
      </c>
      <c r="G111" s="33">
        <f>((G110/ 'First Table'!I15  )*100)/G5</f>
        <v>107.08212792078309</v>
      </c>
      <c r="H111" s="33">
        <f>((H110/   'First Table'!I16    )*100)/H5</f>
        <v>52.764968044952035</v>
      </c>
      <c r="J111" s="21">
        <f t="shared" si="0"/>
        <v>332.53786222970706</v>
      </c>
      <c r="K111" s="21">
        <f t="shared" si="1"/>
        <v>39.805764826070934</v>
      </c>
      <c r="L111" s="21">
        <f t="shared" si="2"/>
        <v>107.08212792078309</v>
      </c>
      <c r="M111" s="21">
        <f t="shared" si="3"/>
        <v>66.507572445941406</v>
      </c>
      <c r="N111" s="21">
        <v>36.297039491281161</v>
      </c>
      <c r="O111" s="21">
        <v>68.646334907762906</v>
      </c>
      <c r="P111" s="21">
        <v>55.745454661858368</v>
      </c>
      <c r="Q111">
        <v>278.72727330929183</v>
      </c>
      <c r="R111" s="21">
        <f t="shared" si="4"/>
        <v>36.297039491281161</v>
      </c>
      <c r="S111" s="21">
        <f t="shared" si="5"/>
        <v>107.08212792078309</v>
      </c>
      <c r="T111" s="21">
        <f t="shared" si="6"/>
        <v>61.126513553899898</v>
      </c>
    </row>
    <row r="112" spans="3:20" hidden="1" outlineLevel="2" x14ac:dyDescent="0.25">
      <c r="C112" s="36" t="s">
        <v>91</v>
      </c>
      <c r="D112" s="33">
        <v>31</v>
      </c>
      <c r="E112" s="33">
        <v>75</v>
      </c>
      <c r="F112" s="33">
        <v>1378</v>
      </c>
      <c r="G112" s="33">
        <v>606</v>
      </c>
      <c r="H112" s="33">
        <v>3679</v>
      </c>
      <c r="J112" s="21">
        <f t="shared" si="0"/>
        <v>5769</v>
      </c>
      <c r="K112" s="21">
        <f t="shared" si="1"/>
        <v>31</v>
      </c>
      <c r="L112" s="21">
        <f t="shared" si="2"/>
        <v>3679</v>
      </c>
      <c r="M112" s="21">
        <f t="shared" si="3"/>
        <v>1153.8</v>
      </c>
      <c r="N112" s="21">
        <f>K112/5</f>
        <v>6.2</v>
      </c>
    </row>
    <row r="113" spans="3:14" collapsed="1" x14ac:dyDescent="0.25">
      <c r="C113" s="35" t="s">
        <v>92</v>
      </c>
      <c r="D113" s="33">
        <f>((D112/ 'First Table'!I12  )*100)/D5</f>
        <v>47.46071960031535</v>
      </c>
      <c r="E113" s="33">
        <f>((E112/    'First Table'!I13   )*100)/E5</f>
        <v>80.21682879255242</v>
      </c>
      <c r="F113" s="33">
        <f>((F112/    'First Table'!I14    )*100)/F5</f>
        <v>61.814836424854477</v>
      </c>
      <c r="G113" s="33">
        <f>((G112/  'First Table'!I15  )*100)/G5</f>
        <v>105.68692104233642</v>
      </c>
      <c r="H113" s="33">
        <f>((H112/  'First Table'!I16    )*100)/H5</f>
        <v>50.460701179458944</v>
      </c>
      <c r="J113" s="21">
        <f t="shared" si="0"/>
        <v>345.64000703951763</v>
      </c>
      <c r="K113" s="21">
        <f t="shared" si="1"/>
        <v>47.46071960031535</v>
      </c>
      <c r="L113" s="21">
        <f t="shared" si="2"/>
        <v>105.68692104233642</v>
      </c>
      <c r="M113" s="21">
        <f t="shared" si="3"/>
        <v>69.128001407903525</v>
      </c>
      <c r="N113" s="21">
        <f t="shared" ref="N113:N147" si="49">K113/5</f>
        <v>9.4921439200630697</v>
      </c>
    </row>
    <row r="114" spans="3:14" hidden="1" outlineLevel="2" x14ac:dyDescent="0.25">
      <c r="C114" s="36" t="s">
        <v>93</v>
      </c>
      <c r="D114" s="33">
        <v>33</v>
      </c>
      <c r="E114" s="33">
        <v>79</v>
      </c>
      <c r="F114" s="33">
        <v>1408</v>
      </c>
      <c r="G114" s="33">
        <v>635</v>
      </c>
      <c r="H114" s="33">
        <v>3696</v>
      </c>
      <c r="J114" s="21">
        <f t="shared" si="0"/>
        <v>5851</v>
      </c>
      <c r="K114" s="21">
        <f t="shared" si="1"/>
        <v>33</v>
      </c>
      <c r="L114" s="21">
        <f t="shared" si="2"/>
        <v>3696</v>
      </c>
      <c r="M114" s="21">
        <f t="shared" si="3"/>
        <v>1170.2</v>
      </c>
      <c r="N114" s="21">
        <f t="shared" si="49"/>
        <v>6.6</v>
      </c>
    </row>
    <row r="115" spans="3:14" collapsed="1" x14ac:dyDescent="0.25">
      <c r="C115" s="35" t="s">
        <v>94</v>
      </c>
      <c r="D115" s="33">
        <f>((D114/  'First Table'!I12  )*100)/D5</f>
        <v>50.522701510013114</v>
      </c>
      <c r="E115" s="33">
        <f>((E114/    'First Table'!I13   )*100)/E5</f>
        <v>84.495059661488568</v>
      </c>
      <c r="F115" s="33">
        <f>((F114/   'First Table'!I14    )*100)/F5</f>
        <v>63.160587580693111</v>
      </c>
      <c r="G115" s="33">
        <f>((G114/  'First Table'!I15  )*100)/G5</f>
        <v>110.74454597670565</v>
      </c>
      <c r="H115" s="33">
        <f>((H114/   'First Table'!I16    )*100)/H5</f>
        <v>50.69387104084813</v>
      </c>
      <c r="J115" s="21">
        <f t="shared" si="0"/>
        <v>359.61676576974861</v>
      </c>
      <c r="K115" s="21">
        <f t="shared" si="1"/>
        <v>50.522701510013114</v>
      </c>
      <c r="L115" s="21">
        <f t="shared" si="2"/>
        <v>110.74454597670565</v>
      </c>
      <c r="M115" s="21">
        <f t="shared" si="3"/>
        <v>71.923353153949719</v>
      </c>
      <c r="N115" s="21">
        <f t="shared" si="49"/>
        <v>10.104540302002622</v>
      </c>
    </row>
    <row r="116" spans="3:14" hidden="1" outlineLevel="2" x14ac:dyDescent="0.25">
      <c r="C116" s="36" t="s">
        <v>95</v>
      </c>
      <c r="D116" s="33">
        <v>33</v>
      </c>
      <c r="E116" s="33">
        <v>78</v>
      </c>
      <c r="F116" s="33">
        <v>1427</v>
      </c>
      <c r="G116" s="33">
        <v>646</v>
      </c>
      <c r="H116" s="33">
        <v>3693</v>
      </c>
      <c r="J116" s="21">
        <f t="shared" si="0"/>
        <v>5877</v>
      </c>
      <c r="K116" s="21">
        <f t="shared" si="1"/>
        <v>33</v>
      </c>
      <c r="L116" s="21">
        <f t="shared" si="2"/>
        <v>3693</v>
      </c>
      <c r="M116" s="21">
        <f t="shared" si="3"/>
        <v>1175.4000000000001</v>
      </c>
      <c r="N116" s="21">
        <f t="shared" si="49"/>
        <v>6.6</v>
      </c>
    </row>
    <row r="117" spans="3:14" collapsed="1" x14ac:dyDescent="0.25">
      <c r="C117" s="35" t="s">
        <v>96</v>
      </c>
      <c r="D117" s="33">
        <f>((D116/ 'First Table'!I12  )*100)/D5</f>
        <v>50.522701510013114</v>
      </c>
      <c r="E117" s="33">
        <f>((E116/   'First Table'!I13   )*100)/E5</f>
        <v>83.42550194425452</v>
      </c>
      <c r="F117" s="33">
        <f>((F116/   'First Table'!I14    )*100)/F5</f>
        <v>64.012896646057584</v>
      </c>
      <c r="G117" s="33">
        <f>((G116/  'First Table'!I15  )*100)/G5</f>
        <v>112.66295543456984</v>
      </c>
      <c r="H117" s="33">
        <f>((H116/    'First Table'!I16    )*100)/H5</f>
        <v>50.652723418250034</v>
      </c>
      <c r="J117" s="21">
        <f t="shared" si="0"/>
        <v>361.27677895314508</v>
      </c>
      <c r="K117" s="21">
        <f t="shared" si="1"/>
        <v>50.522701510013114</v>
      </c>
      <c r="L117" s="21">
        <f t="shared" si="2"/>
        <v>112.66295543456984</v>
      </c>
      <c r="M117" s="21">
        <f t="shared" si="3"/>
        <v>72.255355790629011</v>
      </c>
      <c r="N117" s="21">
        <f t="shared" si="49"/>
        <v>10.104540302002622</v>
      </c>
    </row>
    <row r="118" spans="3:14" hidden="1" outlineLevel="2" x14ac:dyDescent="0.25">
      <c r="C118" s="36" t="s">
        <v>97</v>
      </c>
      <c r="D118" s="33">
        <v>33</v>
      </c>
      <c r="E118" s="33">
        <v>83</v>
      </c>
      <c r="F118" s="33">
        <v>1373</v>
      </c>
      <c r="G118" s="33">
        <v>650</v>
      </c>
      <c r="H118" s="33">
        <v>3808</v>
      </c>
      <c r="J118" s="21">
        <f t="shared" si="0"/>
        <v>5947</v>
      </c>
      <c r="K118" s="21">
        <f t="shared" si="1"/>
        <v>33</v>
      </c>
      <c r="L118" s="21">
        <f t="shared" si="2"/>
        <v>3808</v>
      </c>
      <c r="M118" s="21">
        <f t="shared" si="3"/>
        <v>1189.4000000000001</v>
      </c>
      <c r="N118" s="21">
        <f t="shared" si="49"/>
        <v>6.6</v>
      </c>
    </row>
    <row r="119" spans="3:14" collapsed="1" x14ac:dyDescent="0.25">
      <c r="C119" s="35" t="s">
        <v>98</v>
      </c>
      <c r="D119" s="33">
        <f>((D118/  'First Table'!I12  )*100)/D5</f>
        <v>50.522701510013114</v>
      </c>
      <c r="E119" s="33">
        <f>((E118/    'First Table'!I13   )*100)/E5</f>
        <v>88.773290530424688</v>
      </c>
      <c r="F119" s="33">
        <f>((F118/    'First Table'!I14    )*100)/F5</f>
        <v>61.590544565548043</v>
      </c>
      <c r="G119" s="33">
        <f>((G118/  'First Table'!I15  )*100)/G5</f>
        <v>113.36055887379318</v>
      </c>
      <c r="H119" s="33">
        <f>((H118/    'First Table'!I16    )*100)/H5</f>
        <v>52.230048951176862</v>
      </c>
      <c r="J119" s="21">
        <f t="shared" si="0"/>
        <v>366.47714443095589</v>
      </c>
      <c r="K119" s="21">
        <f t="shared" si="1"/>
        <v>50.522701510013114</v>
      </c>
      <c r="L119" s="21">
        <f t="shared" si="2"/>
        <v>113.36055887379318</v>
      </c>
      <c r="M119" s="21">
        <f t="shared" si="3"/>
        <v>73.295428886191175</v>
      </c>
      <c r="N119" s="21">
        <f t="shared" si="49"/>
        <v>10.104540302002622</v>
      </c>
    </row>
    <row r="120" spans="3:14" hidden="1" outlineLevel="2" x14ac:dyDescent="0.25">
      <c r="C120" s="36" t="s">
        <v>99</v>
      </c>
      <c r="D120" s="33">
        <v>34</v>
      </c>
      <c r="E120" s="33">
        <v>81</v>
      </c>
      <c r="F120" s="33">
        <v>1388</v>
      </c>
      <c r="G120" s="33">
        <v>679</v>
      </c>
      <c r="H120" s="33">
        <v>3847</v>
      </c>
      <c r="J120" s="21">
        <f t="shared" si="0"/>
        <v>6029</v>
      </c>
      <c r="K120" s="21">
        <f t="shared" si="1"/>
        <v>34</v>
      </c>
      <c r="L120" s="21">
        <f t="shared" si="2"/>
        <v>3847</v>
      </c>
      <c r="M120" s="21">
        <f t="shared" si="3"/>
        <v>1205.8</v>
      </c>
      <c r="N120" s="21">
        <f t="shared" si="49"/>
        <v>6.8</v>
      </c>
    </row>
    <row r="121" spans="3:14" collapsed="1" x14ac:dyDescent="0.25">
      <c r="C121" s="35" t="s">
        <v>100</v>
      </c>
      <c r="D121" s="33">
        <f>((D120/ 'First Table'!I12  )*100)/D5</f>
        <v>52.053692464861996</v>
      </c>
      <c r="E121" s="33">
        <f>((E120/    'First Table'!I13   )*100)/E5</f>
        <v>86.634175095956621</v>
      </c>
      <c r="F121" s="33">
        <f>((F120/    'First Table'!I14    )*100)/F5</f>
        <v>62.263420143467364</v>
      </c>
      <c r="G121" s="33">
        <f>((G120/ 'First Table'!I15  )*100)/G5</f>
        <v>118.41818380816241</v>
      </c>
      <c r="H121" s="33">
        <f>((H120/   'First Table'!I16    )*100)/H5</f>
        <v>52.764968044952035</v>
      </c>
      <c r="J121" s="21">
        <f t="shared" si="0"/>
        <v>372.13443955740041</v>
      </c>
      <c r="K121" s="21">
        <f t="shared" si="1"/>
        <v>52.053692464861996</v>
      </c>
      <c r="L121" s="21">
        <f t="shared" si="2"/>
        <v>118.41818380816241</v>
      </c>
      <c r="M121" s="21">
        <f t="shared" si="3"/>
        <v>74.42688791148008</v>
      </c>
      <c r="N121" s="21">
        <f t="shared" si="49"/>
        <v>10.410738492972399</v>
      </c>
    </row>
    <row r="122" spans="3:14" hidden="1" outlineLevel="2" x14ac:dyDescent="0.25">
      <c r="C122" s="36" t="s">
        <v>101</v>
      </c>
      <c r="D122" s="33">
        <v>33</v>
      </c>
      <c r="E122" s="33">
        <v>79</v>
      </c>
      <c r="F122" s="33">
        <v>1411</v>
      </c>
      <c r="G122" s="33">
        <v>691</v>
      </c>
      <c r="H122" s="33">
        <v>3868</v>
      </c>
      <c r="J122" s="21">
        <f t="shared" si="0"/>
        <v>6082</v>
      </c>
      <c r="K122" s="21">
        <f t="shared" si="1"/>
        <v>33</v>
      </c>
      <c r="L122" s="21">
        <f t="shared" si="2"/>
        <v>3868</v>
      </c>
      <c r="M122" s="21">
        <f t="shared" si="3"/>
        <v>1216.4000000000001</v>
      </c>
      <c r="N122" s="21">
        <f t="shared" si="49"/>
        <v>6.6</v>
      </c>
    </row>
    <row r="123" spans="3:14" collapsed="1" x14ac:dyDescent="0.25">
      <c r="C123" s="31" t="s">
        <v>102</v>
      </c>
      <c r="D123" s="33">
        <f>((D122/  'First Table'!I12  )*100)/D5</f>
        <v>50.522701510013114</v>
      </c>
      <c r="E123" s="33">
        <f>((E122/   'First Table'!I13   )*100)/E5</f>
        <v>84.495059661488568</v>
      </c>
      <c r="F123" s="33">
        <f>((F122/   'First Table'!I14    )*100)/F5</f>
        <v>63.295162696276982</v>
      </c>
      <c r="G123" s="32">
        <f>((G122/ 'First Table'!I15  )*100)/G5</f>
        <v>120.51099412583245</v>
      </c>
      <c r="H123" s="32">
        <f>((H122/    'First Table'!I16    )*100)/H5</f>
        <v>53.05300140313868</v>
      </c>
      <c r="J123" s="21">
        <f t="shared" si="0"/>
        <v>371.87691939674983</v>
      </c>
      <c r="K123" s="21">
        <f t="shared" si="1"/>
        <v>50.522701510013114</v>
      </c>
      <c r="L123" s="21">
        <f t="shared" si="2"/>
        <v>120.51099412583245</v>
      </c>
      <c r="M123" s="21">
        <f t="shared" si="3"/>
        <v>74.375383879349968</v>
      </c>
      <c r="N123" s="21">
        <f t="shared" si="49"/>
        <v>10.104540302002622</v>
      </c>
    </row>
    <row r="124" spans="3:14" hidden="1" outlineLevel="2" x14ac:dyDescent="0.25">
      <c r="C124" s="35" t="s">
        <v>91</v>
      </c>
      <c r="D124" s="33">
        <v>31</v>
      </c>
      <c r="E124" s="33">
        <v>77</v>
      </c>
      <c r="F124" s="33">
        <v>1392</v>
      </c>
      <c r="G124" s="33">
        <v>611</v>
      </c>
      <c r="H124" s="33">
        <v>3685</v>
      </c>
      <c r="J124" s="21">
        <f t="shared" si="0"/>
        <v>5796</v>
      </c>
      <c r="K124" s="21">
        <f t="shared" si="1"/>
        <v>31</v>
      </c>
      <c r="L124" s="21">
        <f t="shared" si="2"/>
        <v>3685</v>
      </c>
      <c r="M124" s="21">
        <f t="shared" si="3"/>
        <v>1159.2</v>
      </c>
      <c r="N124" s="21">
        <f t="shared" si="49"/>
        <v>6.2</v>
      </c>
    </row>
    <row r="125" spans="3:14" collapsed="1" x14ac:dyDescent="0.25">
      <c r="C125" s="35" t="s">
        <v>103</v>
      </c>
      <c r="D125" s="33">
        <f>((D124/ 'First Table'!I12  )*100)/D5</f>
        <v>47.46071960031535</v>
      </c>
      <c r="E125" s="33">
        <f>((E124/    'First Table'!I13   )*100)/E5</f>
        <v>82.355944227020487</v>
      </c>
      <c r="F125" s="33">
        <f>((F124/   'First Table'!I14    )*100)/F5</f>
        <v>62.442853630912509</v>
      </c>
      <c r="G125" s="33">
        <f>((G124/  'First Table'!I15  )*100)/G5</f>
        <v>106.55892534136558</v>
      </c>
      <c r="H125" s="33">
        <f>((H124/   'First Table'!I16    )*100)/H5</f>
        <v>50.542996424655122</v>
      </c>
      <c r="J125" s="21">
        <f t="shared" si="0"/>
        <v>349.36143922426908</v>
      </c>
      <c r="K125" s="21">
        <f t="shared" si="1"/>
        <v>47.46071960031535</v>
      </c>
      <c r="L125" s="21">
        <f t="shared" si="2"/>
        <v>106.55892534136558</v>
      </c>
      <c r="M125" s="21">
        <f t="shared" si="3"/>
        <v>69.872287844853815</v>
      </c>
      <c r="N125" s="21">
        <f t="shared" si="49"/>
        <v>9.4921439200630697</v>
      </c>
    </row>
    <row r="126" spans="3:14" hidden="1" outlineLevel="2" x14ac:dyDescent="0.25">
      <c r="C126" s="36" t="s">
        <v>93</v>
      </c>
      <c r="D126" s="33">
        <v>28</v>
      </c>
      <c r="E126" s="33">
        <v>80</v>
      </c>
      <c r="F126" s="33">
        <v>1426</v>
      </c>
      <c r="G126" s="33">
        <v>622</v>
      </c>
      <c r="H126" s="33">
        <v>3605</v>
      </c>
      <c r="J126" s="21">
        <f t="shared" si="0"/>
        <v>5761</v>
      </c>
      <c r="K126" s="21">
        <f t="shared" si="1"/>
        <v>28</v>
      </c>
      <c r="L126" s="21">
        <f t="shared" si="2"/>
        <v>3605</v>
      </c>
      <c r="M126" s="21">
        <f t="shared" si="3"/>
        <v>1152.2</v>
      </c>
      <c r="N126" s="21">
        <f t="shared" si="49"/>
        <v>5.6</v>
      </c>
    </row>
    <row r="127" spans="3:14" collapsed="1" x14ac:dyDescent="0.25">
      <c r="C127" s="35" t="s">
        <v>104</v>
      </c>
      <c r="D127" s="33">
        <f>((D126/'First Table'!I12  )*100)/D5</f>
        <v>42.867746735768698</v>
      </c>
      <c r="E127" s="33">
        <f>((E126/   'First Table'!I13   )*100)/E5</f>
        <v>85.564617378722588</v>
      </c>
      <c r="F127" s="33">
        <f>((F126/    'First Table'!I14    )*100)/F5</f>
        <v>63.968038274196289</v>
      </c>
      <c r="G127" s="33">
        <f>((G126/  'First Table'!I15  )*100)/G5</f>
        <v>108.47733479922978</v>
      </c>
      <c r="H127" s="33">
        <f>((H126/   'First Table'!I16    )*100)/H5</f>
        <v>49.445726488706036</v>
      </c>
      <c r="J127" s="21">
        <f t="shared" si="0"/>
        <v>350.32346367662342</v>
      </c>
      <c r="K127" s="21">
        <f t="shared" si="1"/>
        <v>42.867746735768698</v>
      </c>
      <c r="L127" s="21">
        <f t="shared" si="2"/>
        <v>108.47733479922978</v>
      </c>
      <c r="M127" s="21">
        <f t="shared" si="3"/>
        <v>70.064692735324684</v>
      </c>
      <c r="N127" s="21">
        <f t="shared" si="49"/>
        <v>8.5735493471537403</v>
      </c>
    </row>
    <row r="128" spans="3:14" hidden="1" outlineLevel="2" x14ac:dyDescent="0.25">
      <c r="C128" s="36" t="s">
        <v>95</v>
      </c>
      <c r="D128" s="33">
        <v>29</v>
      </c>
      <c r="E128" s="33">
        <v>78</v>
      </c>
      <c r="F128" s="33">
        <v>1456</v>
      </c>
      <c r="G128" s="33">
        <v>615</v>
      </c>
      <c r="H128" s="33">
        <v>3535</v>
      </c>
      <c r="J128" s="21">
        <f t="shared" si="0"/>
        <v>5713</v>
      </c>
      <c r="K128" s="21">
        <f t="shared" si="1"/>
        <v>29</v>
      </c>
      <c r="L128" s="21">
        <f t="shared" si="2"/>
        <v>3535</v>
      </c>
      <c r="M128" s="21">
        <f t="shared" si="3"/>
        <v>1142.5999999999999</v>
      </c>
      <c r="N128" s="21">
        <f t="shared" si="49"/>
        <v>5.8</v>
      </c>
    </row>
    <row r="129" spans="3:14" collapsed="1" x14ac:dyDescent="0.25">
      <c r="C129" s="35" t="s">
        <v>105</v>
      </c>
      <c r="D129" s="33">
        <f>((D128/ 'First Table'!I12  )*100)/D5</f>
        <v>44.398737690617573</v>
      </c>
      <c r="E129" s="33">
        <f>((E128/  'First Table'!I13   )*100)/E5</f>
        <v>83.42550194425452</v>
      </c>
      <c r="F129" s="33">
        <f>((F128/    'First Table'!I14    )*100)/F5</f>
        <v>65.313789430034916</v>
      </c>
      <c r="G129" s="33">
        <f>((G128/ 'First Table'!I15  )*100)/G5</f>
        <v>107.25652878058892</v>
      </c>
      <c r="H129" s="33">
        <f>((H128/   'First Table'!I16    )*100)/H5</f>
        <v>48.485615294750573</v>
      </c>
      <c r="J129" s="21">
        <f t="shared" si="0"/>
        <v>348.88017314024648</v>
      </c>
      <c r="K129" s="21">
        <f t="shared" si="1"/>
        <v>44.398737690617573</v>
      </c>
      <c r="L129" s="21">
        <f t="shared" si="2"/>
        <v>107.25652878058892</v>
      </c>
      <c r="M129" s="21">
        <f t="shared" si="3"/>
        <v>69.776034628049302</v>
      </c>
      <c r="N129" s="21">
        <f t="shared" si="49"/>
        <v>8.8797475381235138</v>
      </c>
    </row>
    <row r="130" spans="3:14" hidden="1" outlineLevel="2" x14ac:dyDescent="0.25">
      <c r="C130" s="36" t="s">
        <v>97</v>
      </c>
      <c r="D130" s="33">
        <v>30</v>
      </c>
      <c r="E130" s="33">
        <v>81</v>
      </c>
      <c r="F130" s="33">
        <v>1394</v>
      </c>
      <c r="G130" s="33">
        <v>631</v>
      </c>
      <c r="H130" s="33">
        <v>3768</v>
      </c>
      <c r="J130" s="21">
        <f t="shared" ref="J130:J147" si="50">SUM(D130:H130)</f>
        <v>5904</v>
      </c>
      <c r="K130" s="21">
        <f t="shared" ref="K130:K147" si="51">MIN(D130:H130)</f>
        <v>30</v>
      </c>
      <c r="L130" s="21">
        <f t="shared" ref="L130:L149" si="52">MAX(D130:H130)</f>
        <v>3768</v>
      </c>
      <c r="M130" s="21">
        <f t="shared" ref="M130:M147" si="53">SUM(D130:H130)/5</f>
        <v>1180.8</v>
      </c>
      <c r="N130" s="21">
        <f t="shared" si="49"/>
        <v>6</v>
      </c>
    </row>
    <row r="131" spans="3:14" collapsed="1" x14ac:dyDescent="0.25">
      <c r="C131" s="35" t="s">
        <v>106</v>
      </c>
      <c r="D131" s="33">
        <f>((D130/ 'First Table'!I12  )*100)/D5</f>
        <v>45.929728645466469</v>
      </c>
      <c r="E131" s="33">
        <f>((E130/  'First Table'!I13   )*100)/E5</f>
        <v>86.634175095956621</v>
      </c>
      <c r="F131" s="33">
        <f>((F130/   'First Table'!I14    )*100)/F5</f>
        <v>62.532570374635078</v>
      </c>
      <c r="G131" s="33">
        <f>((G130/  'First Table'!I15  )*100)/G5</f>
        <v>110.04694253748231</v>
      </c>
      <c r="H131" s="33">
        <f>((H130/   'First Table'!I16    )*100)/H5</f>
        <v>51.681413983202312</v>
      </c>
      <c r="J131" s="21">
        <f t="shared" si="50"/>
        <v>356.82483063674277</v>
      </c>
      <c r="K131" s="21">
        <f t="shared" si="51"/>
        <v>45.929728645466469</v>
      </c>
      <c r="L131" s="21">
        <f t="shared" si="52"/>
        <v>110.04694253748231</v>
      </c>
      <c r="M131" s="21">
        <f t="shared" si="53"/>
        <v>71.364966127348552</v>
      </c>
      <c r="N131" s="21">
        <f t="shared" si="49"/>
        <v>9.1859457290932944</v>
      </c>
    </row>
    <row r="132" spans="3:14" hidden="1" outlineLevel="2" x14ac:dyDescent="0.25">
      <c r="C132" s="36" t="s">
        <v>99</v>
      </c>
      <c r="D132" s="33">
        <v>31</v>
      </c>
      <c r="E132" s="33">
        <v>83</v>
      </c>
      <c r="F132" s="33">
        <v>1417</v>
      </c>
      <c r="G132" s="33">
        <v>636</v>
      </c>
      <c r="H132" s="33">
        <v>3706</v>
      </c>
      <c r="J132" s="21">
        <f t="shared" si="50"/>
        <v>5873</v>
      </c>
      <c r="K132" s="21">
        <f t="shared" si="51"/>
        <v>31</v>
      </c>
      <c r="L132" s="21">
        <f t="shared" si="52"/>
        <v>3706</v>
      </c>
      <c r="M132" s="21">
        <f t="shared" si="53"/>
        <v>1174.5999999999999</v>
      </c>
      <c r="N132" s="21">
        <f t="shared" si="49"/>
        <v>6.2</v>
      </c>
    </row>
    <row r="133" spans="3:14" collapsed="1" x14ac:dyDescent="0.25">
      <c r="C133" s="35" t="s">
        <v>107</v>
      </c>
      <c r="D133" s="33">
        <f>((D132/ 'First Table'!I12  )*100)/D5</f>
        <v>47.46071960031535</v>
      </c>
      <c r="E133" s="33">
        <f>((E132/  'First Table'!I13   )*100)/E5</f>
        <v>88.773290530424688</v>
      </c>
      <c r="F133" s="33">
        <f>((F132/    'First Table'!I14    )*100)/F5</f>
        <v>63.564312927444703</v>
      </c>
      <c r="G133" s="33">
        <f>((G132/  'First Table'!I15  )*100)/G5</f>
        <v>110.91894683651149</v>
      </c>
      <c r="H133" s="33">
        <f>((H132/    'First Table'!I16    )*100)/H5</f>
        <v>50.83102978284176</v>
      </c>
      <c r="J133" s="21">
        <f t="shared" si="50"/>
        <v>361.54829967753801</v>
      </c>
      <c r="K133" s="21">
        <f t="shared" si="51"/>
        <v>47.46071960031535</v>
      </c>
      <c r="L133" s="21">
        <f t="shared" si="52"/>
        <v>110.91894683651149</v>
      </c>
      <c r="M133" s="21">
        <f t="shared" si="53"/>
        <v>72.309659935507597</v>
      </c>
      <c r="N133" s="21">
        <f t="shared" si="49"/>
        <v>9.4921439200630697</v>
      </c>
    </row>
    <row r="134" spans="3:14" hidden="1" outlineLevel="2" x14ac:dyDescent="0.25">
      <c r="C134" s="36" t="s">
        <v>101</v>
      </c>
      <c r="D134" s="33">
        <v>33</v>
      </c>
      <c r="E134" s="33">
        <v>81</v>
      </c>
      <c r="F134" s="33">
        <v>1431</v>
      </c>
      <c r="G134" s="33">
        <v>640</v>
      </c>
      <c r="H134" s="33">
        <v>3651</v>
      </c>
      <c r="J134" s="21">
        <f t="shared" si="50"/>
        <v>5836</v>
      </c>
      <c r="K134" s="21">
        <f t="shared" si="51"/>
        <v>33</v>
      </c>
      <c r="L134" s="21">
        <f t="shared" si="52"/>
        <v>3651</v>
      </c>
      <c r="M134" s="21">
        <f t="shared" si="53"/>
        <v>1167.2</v>
      </c>
      <c r="N134" s="21">
        <f t="shared" si="49"/>
        <v>6.6</v>
      </c>
    </row>
    <row r="135" spans="3:14" collapsed="1" x14ac:dyDescent="0.25">
      <c r="C135" s="35" t="s">
        <v>108</v>
      </c>
      <c r="D135" s="33">
        <f>((D134/'First Table'!I12  )*100)/D5</f>
        <v>50.522701510013114</v>
      </c>
      <c r="E135" s="33">
        <f>((E134/   'First Table'!I13   )*100)/E5</f>
        <v>86.634175095956621</v>
      </c>
      <c r="F135" s="33">
        <f>((F134/    'First Table'!I14    )*100)/F5</f>
        <v>64.192330133502722</v>
      </c>
      <c r="G135" s="33">
        <f>((G134/ 'First Table'!I15  )*100)/G5</f>
        <v>111.61655027573481</v>
      </c>
      <c r="H135" s="33">
        <f>((H134/    'First Table'!I16    )*100)/H5</f>
        <v>50.076656701876765</v>
      </c>
      <c r="J135" s="21">
        <f t="shared" si="50"/>
        <v>363.042413717084</v>
      </c>
      <c r="K135" s="21">
        <f t="shared" si="51"/>
        <v>50.076656701876765</v>
      </c>
      <c r="L135" s="21">
        <f t="shared" si="52"/>
        <v>111.61655027573481</v>
      </c>
      <c r="M135" s="21">
        <f t="shared" si="53"/>
        <v>72.608482743416801</v>
      </c>
      <c r="N135" s="21">
        <f t="shared" si="49"/>
        <v>10.015331340375353</v>
      </c>
    </row>
    <row r="136" spans="3:14" hidden="1" outlineLevel="2" x14ac:dyDescent="0.25">
      <c r="C136" s="35" t="s">
        <v>91</v>
      </c>
      <c r="D136" s="33">
        <v>30</v>
      </c>
      <c r="E136" s="33">
        <v>78</v>
      </c>
      <c r="F136" s="33">
        <v>1441</v>
      </c>
      <c r="G136" s="33">
        <v>621</v>
      </c>
      <c r="H136" s="33">
        <v>3538</v>
      </c>
      <c r="J136" s="21">
        <f t="shared" si="50"/>
        <v>5708</v>
      </c>
      <c r="K136" s="21">
        <f t="shared" si="51"/>
        <v>30</v>
      </c>
      <c r="L136" s="21">
        <f t="shared" si="52"/>
        <v>3538</v>
      </c>
      <c r="M136" s="21">
        <f t="shared" si="53"/>
        <v>1141.5999999999999</v>
      </c>
      <c r="N136" s="21">
        <f t="shared" si="49"/>
        <v>6</v>
      </c>
    </row>
    <row r="137" spans="3:14" collapsed="1" x14ac:dyDescent="0.25">
      <c r="C137" s="35" t="s">
        <v>109</v>
      </c>
      <c r="D137" s="33">
        <f>((D136/ 'First Table'!I12  )*100)/D5</f>
        <v>45.929728645466469</v>
      </c>
      <c r="E137" s="33">
        <f>((E136/   'First Table'!I13   )*100)/E5</f>
        <v>83.42550194425452</v>
      </c>
      <c r="F137" s="33">
        <f>((F136/   'First Table'!I14    )*100)/F5</f>
        <v>64.640913852115602</v>
      </c>
      <c r="G137" s="33">
        <f>((G136/  'First Table'!I15  )*100)/G5</f>
        <v>108.30293393942394</v>
      </c>
      <c r="H137" s="33">
        <f>((H136/  'First Table'!I16    )*100)/H5</f>
        <v>48.52676291734867</v>
      </c>
      <c r="J137" s="21">
        <f t="shared" si="50"/>
        <v>350.82584129860919</v>
      </c>
      <c r="K137" s="21">
        <f t="shared" si="51"/>
        <v>45.929728645466469</v>
      </c>
      <c r="L137" s="21">
        <f t="shared" si="52"/>
        <v>108.30293393942394</v>
      </c>
      <c r="M137" s="21">
        <f t="shared" si="53"/>
        <v>70.165168259721838</v>
      </c>
      <c r="N137" s="21">
        <f t="shared" si="49"/>
        <v>9.1859457290932944</v>
      </c>
    </row>
    <row r="138" spans="3:14" hidden="1" outlineLevel="2" x14ac:dyDescent="0.25">
      <c r="C138" s="36" t="s">
        <v>93</v>
      </c>
      <c r="D138" s="33">
        <v>32</v>
      </c>
      <c r="E138" s="33">
        <v>74</v>
      </c>
      <c r="F138" s="33">
        <v>1442</v>
      </c>
      <c r="G138" s="33">
        <v>628</v>
      </c>
      <c r="H138" s="33">
        <v>3549</v>
      </c>
      <c r="J138" s="21">
        <f t="shared" si="50"/>
        <v>5725</v>
      </c>
      <c r="K138" s="21">
        <f t="shared" si="51"/>
        <v>32</v>
      </c>
      <c r="L138" s="21">
        <f t="shared" si="52"/>
        <v>3549</v>
      </c>
      <c r="M138" s="21">
        <f t="shared" si="53"/>
        <v>1145</v>
      </c>
      <c r="N138" s="21">
        <f t="shared" si="49"/>
        <v>6.4</v>
      </c>
    </row>
    <row r="139" spans="3:14" collapsed="1" x14ac:dyDescent="0.25">
      <c r="C139" s="35" t="s">
        <v>110</v>
      </c>
      <c r="D139" s="33">
        <f>((D138/ 'First Table'!I12  )*100)/D5</f>
        <v>48.991710555164232</v>
      </c>
      <c r="E139" s="33">
        <f>((E138/   'First Table'!I13   )*100)/E5</f>
        <v>79.147271075318386</v>
      </c>
      <c r="F139" s="33">
        <f>((F138/   'First Table'!I14    )*100)/F5</f>
        <v>64.685772223976898</v>
      </c>
      <c r="G139" s="33">
        <f>((G138/ 'First Table'!I15  )*100)/G5</f>
        <v>109.52373995806479</v>
      </c>
      <c r="H139" s="33">
        <f>((H138/   'First Table'!I16    )*100)/H5</f>
        <v>48.67763753354167</v>
      </c>
      <c r="J139" s="21">
        <f t="shared" si="50"/>
        <v>351.02613134606599</v>
      </c>
      <c r="K139" s="21">
        <f t="shared" si="51"/>
        <v>48.67763753354167</v>
      </c>
      <c r="L139" s="21">
        <f t="shared" si="52"/>
        <v>109.52373995806479</v>
      </c>
      <c r="M139" s="21">
        <f t="shared" si="53"/>
        <v>70.205226269213199</v>
      </c>
      <c r="N139" s="21">
        <f t="shared" si="49"/>
        <v>9.7355275067083333</v>
      </c>
    </row>
    <row r="140" spans="3:14" hidden="1" outlineLevel="2" x14ac:dyDescent="0.25">
      <c r="C140" s="36" t="s">
        <v>95</v>
      </c>
      <c r="D140" s="33">
        <v>32</v>
      </c>
      <c r="E140" s="33">
        <v>79</v>
      </c>
      <c r="F140" s="33">
        <v>1452</v>
      </c>
      <c r="G140" s="33">
        <v>631</v>
      </c>
      <c r="H140" s="33">
        <v>3578</v>
      </c>
      <c r="J140" s="21">
        <f t="shared" si="50"/>
        <v>5772</v>
      </c>
      <c r="K140" s="21">
        <f t="shared" si="51"/>
        <v>32</v>
      </c>
      <c r="L140" s="21">
        <f t="shared" si="52"/>
        <v>3578</v>
      </c>
      <c r="M140" s="21">
        <f t="shared" si="53"/>
        <v>1154.4000000000001</v>
      </c>
      <c r="N140" s="21">
        <f t="shared" si="49"/>
        <v>6.4</v>
      </c>
    </row>
    <row r="141" spans="3:14" collapsed="1" x14ac:dyDescent="0.25">
      <c r="C141" s="31" t="s">
        <v>111</v>
      </c>
      <c r="D141" s="33">
        <f>((D140/ 'First Table'!I12  )*100)/D5</f>
        <v>48.991710555164232</v>
      </c>
      <c r="E141" s="33">
        <f>((E140/   'First Table'!I13   )*100)/E5</f>
        <v>84.495059661488568</v>
      </c>
      <c r="F141" s="32">
        <f>((F140/   'First Table'!I14    )*100)/F5</f>
        <v>65.134355942589764</v>
      </c>
      <c r="G141" s="33">
        <f>((G140/ 'First Table'!I15  )*100)/G5</f>
        <v>110.04694253748231</v>
      </c>
      <c r="H141" s="33">
        <f>((H140/   'First Table'!I16    )*100)/H5</f>
        <v>49.075397885323213</v>
      </c>
      <c r="J141" s="21">
        <f t="shared" si="50"/>
        <v>357.74346658204809</v>
      </c>
      <c r="K141" s="21">
        <f t="shared" si="51"/>
        <v>48.991710555164232</v>
      </c>
      <c r="L141" s="21">
        <f t="shared" si="52"/>
        <v>110.04694253748231</v>
      </c>
      <c r="M141" s="21">
        <f t="shared" si="53"/>
        <v>71.548693316409611</v>
      </c>
      <c r="N141" s="21">
        <f t="shared" si="49"/>
        <v>9.7983421110328468</v>
      </c>
    </row>
    <row r="142" spans="3:14" hidden="1" outlineLevel="2" x14ac:dyDescent="0.25">
      <c r="C142" s="36" t="s">
        <v>97</v>
      </c>
      <c r="D142" s="33">
        <v>38</v>
      </c>
      <c r="E142" s="33">
        <v>77</v>
      </c>
      <c r="F142" s="33">
        <v>1406</v>
      </c>
      <c r="G142" s="33">
        <v>643</v>
      </c>
      <c r="H142" s="33">
        <v>3690</v>
      </c>
      <c r="J142" s="21">
        <f t="shared" si="50"/>
        <v>5854</v>
      </c>
      <c r="K142" s="21">
        <f t="shared" si="51"/>
        <v>38</v>
      </c>
      <c r="L142" s="21">
        <f t="shared" si="52"/>
        <v>3690</v>
      </c>
      <c r="M142" s="21">
        <f t="shared" si="53"/>
        <v>1170.8</v>
      </c>
      <c r="N142" s="21">
        <f t="shared" si="49"/>
        <v>7.6</v>
      </c>
    </row>
    <row r="143" spans="3:14" collapsed="1" x14ac:dyDescent="0.25">
      <c r="C143" s="31" t="s">
        <v>112</v>
      </c>
      <c r="D143" s="32">
        <f>((D142/ 'First Table'!I12  )*100)/D5</f>
        <v>58.177656284257516</v>
      </c>
      <c r="E143" s="33">
        <f>((E142/   'First Table'!I13   )*100)/E5</f>
        <v>82.355944227020487</v>
      </c>
      <c r="F143" s="33">
        <f>((F142/   'First Table'!I14    )*100)/F5</f>
        <v>63.070870836970542</v>
      </c>
      <c r="G143" s="33">
        <f>((G142/ 'First Table'!I15  )*100)/G5</f>
        <v>112.13975285515232</v>
      </c>
      <c r="H143" s="33">
        <f>((H142/   'First Table'!I16    )*100)/H5</f>
        <v>50.611575795651945</v>
      </c>
      <c r="J143" s="21">
        <f t="shared" si="50"/>
        <v>366.35579999905281</v>
      </c>
      <c r="K143" s="21">
        <f t="shared" si="51"/>
        <v>50.611575795651945</v>
      </c>
      <c r="L143" s="21">
        <f t="shared" si="52"/>
        <v>112.13975285515232</v>
      </c>
      <c r="M143" s="21">
        <f t="shared" si="53"/>
        <v>73.271159999810564</v>
      </c>
      <c r="N143" s="21">
        <f t="shared" si="49"/>
        <v>10.122315159130389</v>
      </c>
    </row>
    <row r="144" spans="3:14" hidden="1" outlineLevel="2" x14ac:dyDescent="0.25">
      <c r="C144" s="36" t="s">
        <v>99</v>
      </c>
      <c r="D144" s="33">
        <v>33</v>
      </c>
      <c r="E144" s="33">
        <v>84</v>
      </c>
      <c r="F144" s="33">
        <v>1437</v>
      </c>
      <c r="G144" s="33">
        <v>664</v>
      </c>
      <c r="H144" s="33">
        <v>3758</v>
      </c>
      <c r="J144" s="21">
        <f t="shared" si="50"/>
        <v>5976</v>
      </c>
      <c r="K144" s="21">
        <f t="shared" si="51"/>
        <v>33</v>
      </c>
      <c r="L144" s="21">
        <f t="shared" si="52"/>
        <v>3758</v>
      </c>
      <c r="M144" s="21">
        <f t="shared" si="53"/>
        <v>1195.2</v>
      </c>
      <c r="N144" s="21">
        <f t="shared" si="49"/>
        <v>6.6</v>
      </c>
    </row>
    <row r="145" spans="3:14" collapsed="1" x14ac:dyDescent="0.25">
      <c r="C145" s="35" t="s">
        <v>113</v>
      </c>
      <c r="D145" s="33">
        <f>((D144/ 'First Table'!I12  )*100)/D5</f>
        <v>50.522701510013114</v>
      </c>
      <c r="E145" s="33">
        <f>((E144/   'First Table'!I13   )*100)/E5</f>
        <v>89.842848247658708</v>
      </c>
      <c r="F145" s="33">
        <f>((F144/   'First Table'!I14    )*100)/F5</f>
        <v>64.461480364670464</v>
      </c>
      <c r="G145" s="33">
        <f>((G144/ 'First Table'!I15  )*100)/G5</f>
        <v>115.80217091107488</v>
      </c>
      <c r="H145" s="33">
        <f>((H144/   'First Table'!I16    )*100)/H5</f>
        <v>51.544255241208667</v>
      </c>
      <c r="J145" s="21">
        <f t="shared" si="50"/>
        <v>372.17345627462583</v>
      </c>
      <c r="K145" s="21">
        <f t="shared" si="51"/>
        <v>50.522701510013114</v>
      </c>
      <c r="L145" s="21">
        <f t="shared" si="52"/>
        <v>115.80217091107488</v>
      </c>
      <c r="M145" s="21">
        <f t="shared" si="53"/>
        <v>74.43469125492517</v>
      </c>
      <c r="N145" s="21">
        <f t="shared" si="49"/>
        <v>10.104540302002622</v>
      </c>
    </row>
    <row r="146" spans="3:14" hidden="1" outlineLevel="2" x14ac:dyDescent="0.25">
      <c r="C146" s="36" t="s">
        <v>101</v>
      </c>
      <c r="D146" s="33">
        <v>35</v>
      </c>
      <c r="E146" s="33">
        <v>78</v>
      </c>
      <c r="F146" s="33">
        <v>1435</v>
      </c>
      <c r="G146" s="33">
        <v>659</v>
      </c>
      <c r="H146" s="33">
        <v>3794</v>
      </c>
      <c r="J146" s="21">
        <f t="shared" si="50"/>
        <v>6001</v>
      </c>
      <c r="K146" s="21">
        <f t="shared" si="51"/>
        <v>35</v>
      </c>
      <c r="L146" s="21">
        <f t="shared" si="52"/>
        <v>3794</v>
      </c>
      <c r="M146" s="21">
        <f t="shared" si="53"/>
        <v>1200.2</v>
      </c>
      <c r="N146" s="21">
        <f t="shared" si="49"/>
        <v>7</v>
      </c>
    </row>
    <row r="147" spans="3:14" collapsed="1" x14ac:dyDescent="0.25">
      <c r="C147" s="35" t="s">
        <v>114</v>
      </c>
      <c r="D147" s="33">
        <f>((D146/ 'First Table'!I12  )*100)/D5</f>
        <v>53.584683419710871</v>
      </c>
      <c r="E147" s="33">
        <f>((E146/   'First Table'!I13   )*100)/E5</f>
        <v>83.42550194425452</v>
      </c>
      <c r="F147" s="33">
        <f>((F146/   'First Table'!I14    )*100)/F5</f>
        <v>64.371763620947888</v>
      </c>
      <c r="G147" s="33">
        <f>((G146/ 'First Table'!I15  )*100)/G5</f>
        <v>114.93016661204571</v>
      </c>
      <c r="H147" s="33">
        <f>((H146/   'First Table'!I16    )*100)/H5</f>
        <v>52.038026712385758</v>
      </c>
      <c r="J147" s="21">
        <f t="shared" si="50"/>
        <v>368.35014230934473</v>
      </c>
      <c r="K147" s="21">
        <f t="shared" si="51"/>
        <v>52.038026712385758</v>
      </c>
      <c r="L147" s="21">
        <f t="shared" si="52"/>
        <v>114.93016661204571</v>
      </c>
      <c r="M147" s="21">
        <f t="shared" si="53"/>
        <v>73.670028461868952</v>
      </c>
      <c r="N147" s="21">
        <f t="shared" si="49"/>
        <v>10.407605342477151</v>
      </c>
    </row>
    <row r="148" spans="3:14" hidden="1" outlineLevel="2" x14ac:dyDescent="0.25">
      <c r="C148" s="20" t="s">
        <v>31</v>
      </c>
      <c r="D148" s="19"/>
      <c r="E148" s="19"/>
      <c r="F148" s="19"/>
      <c r="G148" s="19"/>
      <c r="H148" s="19"/>
      <c r="L148" s="21">
        <f t="shared" si="52"/>
        <v>0</v>
      </c>
    </row>
    <row r="149" spans="3:14" collapsed="1" x14ac:dyDescent="0.25">
      <c r="C149" s="20" t="s">
        <v>31</v>
      </c>
      <c r="D149" s="19">
        <f>((D148/ 'First Table'!I12  )*100)/D5</f>
        <v>0</v>
      </c>
      <c r="E149" s="19">
        <f>((E148/   'First Table'!I13   )*100)/E5</f>
        <v>0</v>
      </c>
      <c r="F149" s="19">
        <f>((F148/   'First Table'!I14    )*100)/F5</f>
        <v>0</v>
      </c>
      <c r="G149" s="19">
        <f>((G148/ 'First Table'!I15  )*100)/G5</f>
        <v>0</v>
      </c>
      <c r="H149" s="19">
        <f>((H148/   'First Table'!I16    )*100)/H5</f>
        <v>0</v>
      </c>
      <c r="L149" s="21">
        <f t="shared" si="52"/>
        <v>0</v>
      </c>
    </row>
  </sheetData>
  <mergeCells count="3">
    <mergeCell ref="C2:H2"/>
    <mergeCell ref="N3:P3"/>
    <mergeCell ref="R3:T3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9" sqref="P9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C10" sqref="C10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Q15" sqref="Q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8" zoomScaleNormal="100" workbookViewId="0">
      <selection activeCell="O14" sqref="O14"/>
    </sheetView>
  </sheetViews>
  <sheetFormatPr defaultRowHeight="15" x14ac:dyDescent="0.25"/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>
      <selection activeCell="W15" sqref="W15"/>
    </sheetView>
  </sheetViews>
  <sheetFormatPr defaultRowHeight="15" x14ac:dyDescent="0.25"/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M42"/>
  <sheetViews>
    <sheetView workbookViewId="0">
      <selection activeCell="M7" sqref="M7:M42"/>
    </sheetView>
  </sheetViews>
  <sheetFormatPr defaultRowHeight="15" x14ac:dyDescent="0.25"/>
  <cols>
    <col min="5" max="5" width="40.42578125" bestFit="1" customWidth="1"/>
    <col min="6" max="6" width="12" bestFit="1" customWidth="1"/>
  </cols>
  <sheetData>
    <row r="6" spans="5:13" x14ac:dyDescent="0.25">
      <c r="E6" t="s">
        <v>48</v>
      </c>
      <c r="F6">
        <v>0.15277538017018943</v>
      </c>
    </row>
    <row r="7" spans="5:13" x14ac:dyDescent="0.25">
      <c r="E7" t="s">
        <v>15</v>
      </c>
      <c r="F7">
        <v>57.799113252337122</v>
      </c>
      <c r="M7" s="19">
        <v>176</v>
      </c>
    </row>
    <row r="8" spans="5:13" x14ac:dyDescent="0.25">
      <c r="E8" t="s">
        <v>17</v>
      </c>
      <c r="F8">
        <v>61.777822317087249</v>
      </c>
      <c r="M8" s="19" t="e">
        <f>(('Results 2000 - 2005'!I62/   '[1]First Table'!I7    )*100)/#REF!</f>
        <v>#REF!</v>
      </c>
    </row>
    <row r="9" spans="5:13" x14ac:dyDescent="0.25">
      <c r="E9" t="s">
        <v>19</v>
      </c>
      <c r="F9">
        <v>53.22846164266376</v>
      </c>
      <c r="M9" s="19">
        <v>179</v>
      </c>
    </row>
    <row r="10" spans="5:13" x14ac:dyDescent="0.25">
      <c r="E10" t="s">
        <v>21</v>
      </c>
      <c r="F10">
        <v>15.83596770142999</v>
      </c>
      <c r="M10" s="19" t="e">
        <f>((M9/   '[1]First Table'!I7    )*100)/#REF!</f>
        <v>#REF!</v>
      </c>
    </row>
    <row r="11" spans="5:13" x14ac:dyDescent="0.25">
      <c r="E11" t="s">
        <v>36</v>
      </c>
      <c r="F11">
        <v>68.319876807257899</v>
      </c>
      <c r="H11">
        <v>37.520535204470413</v>
      </c>
      <c r="M11" s="19">
        <v>173</v>
      </c>
    </row>
    <row r="12" spans="5:13" x14ac:dyDescent="0.25">
      <c r="E12" t="s">
        <v>35</v>
      </c>
      <c r="F12">
        <v>67.44445891073272</v>
      </c>
      <c r="M12" s="19" t="e">
        <f>((M11/   '[1]First Table'!I7    )*100)/#REF!</f>
        <v>#REF!</v>
      </c>
    </row>
    <row r="13" spans="5:13" x14ac:dyDescent="0.25">
      <c r="E13" t="s">
        <v>34</v>
      </c>
      <c r="F13">
        <v>65.914823320017987</v>
      </c>
      <c r="H13">
        <v>37.112703300074003</v>
      </c>
      <c r="M13" s="19">
        <v>197</v>
      </c>
    </row>
    <row r="14" spans="5:13" x14ac:dyDescent="0.25">
      <c r="E14" t="s">
        <v>37</v>
      </c>
      <c r="F14">
        <v>67.261264633293266</v>
      </c>
      <c r="M14" s="19" t="e">
        <f>((M13/   '[1]First Table'!I7    )*100)/#REF!</f>
        <v>#REF!</v>
      </c>
    </row>
    <row r="15" spans="5:13" x14ac:dyDescent="0.25">
      <c r="E15" t="s">
        <v>38</v>
      </c>
      <c r="F15">
        <v>67.53133804704018</v>
      </c>
      <c r="H15">
        <v>38.132283061065039</v>
      </c>
      <c r="M15" s="19">
        <v>197</v>
      </c>
    </row>
    <row r="16" spans="5:13" x14ac:dyDescent="0.25">
      <c r="E16" t="s">
        <v>39</v>
      </c>
      <c r="F16">
        <v>68.440832120035736</v>
      </c>
      <c r="M16" s="19" t="e">
        <f>((M15/   '[1]First Table'!I7    )*100)/#REF!</f>
        <v>#REF!</v>
      </c>
    </row>
    <row r="17" spans="5:13" x14ac:dyDescent="0.25">
      <c r="E17" t="s">
        <v>40</v>
      </c>
      <c r="F17">
        <v>62.428427601667707</v>
      </c>
      <c r="H17">
        <v>38.336199013263247</v>
      </c>
      <c r="M17" s="19">
        <v>194</v>
      </c>
    </row>
    <row r="18" spans="5:13" x14ac:dyDescent="0.25">
      <c r="E18" t="s">
        <v>41</v>
      </c>
      <c r="F18">
        <v>62.631869911194805</v>
      </c>
      <c r="M18" s="19" t="e">
        <f>((M17/   '[1]First Table'!I7    )*100)/#REF!</f>
        <v>#REF!</v>
      </c>
    </row>
    <row r="19" spans="5:13" x14ac:dyDescent="0.25">
      <c r="E19" t="s">
        <v>42</v>
      </c>
      <c r="F19">
        <v>63.441964528872155</v>
      </c>
      <c r="H19">
        <v>38.336199013263247</v>
      </c>
      <c r="M19" s="19">
        <v>179</v>
      </c>
    </row>
    <row r="20" spans="5:13" x14ac:dyDescent="0.25">
      <c r="E20" t="s">
        <v>43</v>
      </c>
      <c r="F20">
        <v>66.873569087833317</v>
      </c>
      <c r="M20" s="19" t="e">
        <f>((M19/   '[1]First Table'!I16    )*100)/'Results 2000 - 2005'!I4</f>
        <v>#DIV/0!</v>
      </c>
    </row>
    <row r="21" spans="5:13" x14ac:dyDescent="0.25">
      <c r="E21" t="s">
        <v>44</v>
      </c>
      <c r="F21">
        <v>66.679140020726706</v>
      </c>
      <c r="H21">
        <v>35.685291634686529</v>
      </c>
      <c r="M21" s="19">
        <v>179</v>
      </c>
    </row>
    <row r="22" spans="5:13" x14ac:dyDescent="0.25">
      <c r="E22" t="s">
        <v>45</v>
      </c>
      <c r="F22">
        <v>66.840645985746988</v>
      </c>
      <c r="M22" s="19" t="e">
        <f>((M21/   '[1]First Table'!I18    )*100)/'Results 2000 - 2005'!I6</f>
        <v>#DIV/0!</v>
      </c>
    </row>
    <row r="23" spans="5:13" x14ac:dyDescent="0.25">
      <c r="E23" t="s">
        <v>46</v>
      </c>
      <c r="F23">
        <v>56.309986934508949</v>
      </c>
      <c r="H23">
        <v>36.297039491281161</v>
      </c>
      <c r="M23" s="19">
        <v>173</v>
      </c>
    </row>
    <row r="24" spans="5:13" x14ac:dyDescent="0.25">
      <c r="E24" t="s">
        <v>47</v>
      </c>
      <c r="F24">
        <v>61.126513553899898</v>
      </c>
      <c r="M24" s="19" t="e">
        <f>((M23/   '[1]First Table'!I18    )*100)/'Results 2000 - 2005'!I6</f>
        <v>#DIV/0!</v>
      </c>
    </row>
    <row r="25" spans="5:13" x14ac:dyDescent="0.25">
      <c r="H25">
        <v>35.073543778091903</v>
      </c>
      <c r="M25" s="19">
        <v>197</v>
      </c>
    </row>
    <row r="26" spans="5:13" x14ac:dyDescent="0.25">
      <c r="M26" s="19" t="e">
        <f>((M25/   '[1]First Table'!I18    )*100)/'Results 2000 - 2005'!I6</f>
        <v>#DIV/0!</v>
      </c>
    </row>
    <row r="27" spans="5:13" x14ac:dyDescent="0.25">
      <c r="H27">
        <v>39.967526630848923</v>
      </c>
      <c r="M27" s="19">
        <v>197</v>
      </c>
    </row>
    <row r="28" spans="5:13" x14ac:dyDescent="0.25">
      <c r="M28" s="19" t="e">
        <f>((M27/   '[1]First Table'!I18    )*100)/'Results 2000 - 2005'!I6</f>
        <v>#DIV/0!</v>
      </c>
    </row>
    <row r="29" spans="5:13" x14ac:dyDescent="0.25">
      <c r="H29">
        <v>39.967526630848923</v>
      </c>
      <c r="M29" s="19">
        <v>194</v>
      </c>
    </row>
    <row r="30" spans="5:13" x14ac:dyDescent="0.25">
      <c r="M30" s="19" t="e">
        <f>((M29/   '[1]First Table'!I18    )*100)/'Results 2000 - 2005'!I6</f>
        <v>#DIV/0!</v>
      </c>
    </row>
    <row r="31" spans="5:13" x14ac:dyDescent="0.25">
      <c r="H31">
        <v>39.355778774254297</v>
      </c>
      <c r="M31" s="19">
        <v>179</v>
      </c>
    </row>
    <row r="32" spans="5:13" x14ac:dyDescent="0.25">
      <c r="M32" s="19" t="e">
        <f>((M31/   '[1]First Table'!I27    )*100)/'Results 2000 - 2005'!I27</f>
        <v>#DIV/0!</v>
      </c>
    </row>
    <row r="33" spans="8:13" x14ac:dyDescent="0.25">
      <c r="H33">
        <v>39.763610678650707</v>
      </c>
      <c r="M33" s="19">
        <v>179</v>
      </c>
    </row>
    <row r="34" spans="8:13" x14ac:dyDescent="0.25">
      <c r="M34" s="19" t="e">
        <f>((M33/   '[1]First Table'!I29    )*100)/'Results 2000 - 2005'!I29</f>
        <v>#DIV/0!</v>
      </c>
    </row>
    <row r="35" spans="8:13" x14ac:dyDescent="0.25">
      <c r="H35">
        <v>36.297039491281161</v>
      </c>
      <c r="M35" s="19">
        <v>173</v>
      </c>
    </row>
    <row r="36" spans="8:13" x14ac:dyDescent="0.25">
      <c r="M36" s="19" t="e">
        <f>((M35/   '[1]First Table'!I29    )*100)/'Results 2000 - 2005'!I29</f>
        <v>#DIV/0!</v>
      </c>
    </row>
    <row r="37" spans="8:13" x14ac:dyDescent="0.25">
      <c r="M37" s="19">
        <v>197</v>
      </c>
    </row>
    <row r="38" spans="8:13" x14ac:dyDescent="0.25">
      <c r="M38" s="19" t="e">
        <f>((M37/   '[1]First Table'!I29    )*100)/'Results 2000 - 2005'!I29</f>
        <v>#DIV/0!</v>
      </c>
    </row>
    <row r="39" spans="8:13" x14ac:dyDescent="0.25">
      <c r="M39" s="19">
        <v>197</v>
      </c>
    </row>
    <row r="40" spans="8:13" x14ac:dyDescent="0.25">
      <c r="M40" s="19" t="e">
        <f>((M39/   '[1]First Table'!I29    )*100)/'Results 2000 - 2005'!I29</f>
        <v>#DIV/0!</v>
      </c>
    </row>
    <row r="41" spans="8:13" x14ac:dyDescent="0.25">
      <c r="M41" s="19">
        <v>194</v>
      </c>
    </row>
    <row r="42" spans="8:13" x14ac:dyDescent="0.25">
      <c r="M42" s="19" t="e">
        <f>((M41/   '[1]First Table'!I29    )*100)/'Results 2000 - 2005'!I29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U29"/>
  <sheetViews>
    <sheetView topLeftCell="D22" workbookViewId="0">
      <selection activeCell="J29" sqref="J29"/>
    </sheetView>
  </sheetViews>
  <sheetFormatPr defaultRowHeight="15" x14ac:dyDescent="0.25"/>
  <cols>
    <col min="1" max="1" width="2.5703125" customWidth="1"/>
    <col min="3" max="3" width="9.7109375" bestFit="1" customWidth="1"/>
    <col min="8" max="8" width="12" bestFit="1" customWidth="1"/>
    <col min="9" max="9" width="10.85546875" bestFit="1" customWidth="1"/>
    <col min="10" max="10" width="12" bestFit="1" customWidth="1"/>
    <col min="11" max="13" width="12.140625" bestFit="1" customWidth="1"/>
    <col min="14" max="19" width="13.7109375" bestFit="1" customWidth="1"/>
  </cols>
  <sheetData>
    <row r="9" spans="3:7" x14ac:dyDescent="0.25">
      <c r="D9" t="s">
        <v>53</v>
      </c>
      <c r="E9" t="s">
        <v>54</v>
      </c>
      <c r="F9" t="s">
        <v>55</v>
      </c>
      <c r="G9" t="s">
        <v>56</v>
      </c>
    </row>
    <row r="10" spans="3:7" x14ac:dyDescent="0.25">
      <c r="C10" t="s">
        <v>49</v>
      </c>
      <c r="D10">
        <v>10</v>
      </c>
      <c r="E10">
        <v>90</v>
      </c>
      <c r="F10">
        <v>30</v>
      </c>
      <c r="G10">
        <v>45</v>
      </c>
    </row>
    <row r="11" spans="3:7" x14ac:dyDescent="0.25">
      <c r="C11" t="s">
        <v>50</v>
      </c>
      <c r="D11">
        <v>10</v>
      </c>
      <c r="E11">
        <v>90</v>
      </c>
      <c r="F11">
        <v>30</v>
      </c>
      <c r="G11">
        <v>55</v>
      </c>
    </row>
    <row r="12" spans="3:7" x14ac:dyDescent="0.25">
      <c r="C12" t="s">
        <v>51</v>
      </c>
      <c r="D12">
        <v>10</v>
      </c>
      <c r="E12">
        <v>90</v>
      </c>
      <c r="F12">
        <v>20</v>
      </c>
      <c r="G12">
        <v>36</v>
      </c>
    </row>
    <row r="13" spans="3:7" x14ac:dyDescent="0.25">
      <c r="C13" t="s">
        <v>52</v>
      </c>
      <c r="D13">
        <v>10</v>
      </c>
      <c r="E13">
        <v>90</v>
      </c>
      <c r="F13">
        <v>12</v>
      </c>
      <c r="G13">
        <v>60</v>
      </c>
    </row>
    <row r="25" spans="3:21" x14ac:dyDescent="0.25">
      <c r="D25" t="s">
        <v>57</v>
      </c>
      <c r="E25" t="s">
        <v>59</v>
      </c>
      <c r="F25" t="s">
        <v>58</v>
      </c>
      <c r="G25" t="s">
        <v>60</v>
      </c>
      <c r="H25" t="s">
        <v>36</v>
      </c>
      <c r="I25" t="s">
        <v>35</v>
      </c>
      <c r="J25" t="s">
        <v>34</v>
      </c>
      <c r="K25" t="s">
        <v>37</v>
      </c>
      <c r="L25" t="s">
        <v>38</v>
      </c>
      <c r="M25" t="s">
        <v>39</v>
      </c>
      <c r="N25" t="s">
        <v>40</v>
      </c>
      <c r="O25" t="s">
        <v>41</v>
      </c>
      <c r="P25" t="s">
        <v>42</v>
      </c>
      <c r="Q25" t="s">
        <v>43</v>
      </c>
      <c r="R25" t="s">
        <v>44</v>
      </c>
      <c r="S25" t="s">
        <v>45</v>
      </c>
      <c r="T25" t="s">
        <v>46</v>
      </c>
      <c r="U25" t="s">
        <v>47</v>
      </c>
    </row>
    <row r="26" spans="3:21" x14ac:dyDescent="0.25">
      <c r="C26" t="s">
        <v>55</v>
      </c>
      <c r="D26">
        <v>32.15</v>
      </c>
      <c r="E26">
        <v>36.908787347875801</v>
      </c>
      <c r="F26">
        <v>33.24</v>
      </c>
      <c r="G26">
        <v>0</v>
      </c>
      <c r="H26">
        <v>38.540114965461456</v>
      </c>
      <c r="I26">
        <v>37.520535204470413</v>
      </c>
      <c r="J26">
        <v>37.112703300074003</v>
      </c>
      <c r="K26">
        <v>38.132283061065039</v>
      </c>
      <c r="L26">
        <v>38.336199013263247</v>
      </c>
      <c r="M26">
        <v>38.336199013263247</v>
      </c>
      <c r="N26">
        <v>35.685291634686529</v>
      </c>
      <c r="O26">
        <v>36.297039491281161</v>
      </c>
      <c r="P26">
        <v>35.073543778091903</v>
      </c>
      <c r="Q26">
        <v>39.967526630848923</v>
      </c>
      <c r="R26">
        <v>39.967526630848923</v>
      </c>
      <c r="S26">
        <v>39.355778774254297</v>
      </c>
      <c r="T26">
        <v>33.681801006675407</v>
      </c>
      <c r="U26">
        <v>36.297039491281161</v>
      </c>
    </row>
    <row r="27" spans="3:21" x14ac:dyDescent="0.25">
      <c r="C27" t="s">
        <v>54</v>
      </c>
      <c r="D27">
        <v>101.5</v>
      </c>
      <c r="E27">
        <v>111.09334769631732</v>
      </c>
      <c r="F27">
        <v>84.24</v>
      </c>
      <c r="G27">
        <v>51.23</v>
      </c>
      <c r="H27">
        <v>119.46458896699743</v>
      </c>
      <c r="I27" s="23">
        <v>117.72058036893907</v>
      </c>
      <c r="J27">
        <v>116.84857606990991</v>
      </c>
      <c r="K27">
        <v>110.04694253748231</v>
      </c>
      <c r="L27">
        <v>120.33659326602661</v>
      </c>
      <c r="M27">
        <v>120.68539498563828</v>
      </c>
      <c r="N27">
        <v>109.69814081787064</v>
      </c>
      <c r="O27">
        <v>112.488554574764</v>
      </c>
      <c r="P27">
        <v>112.66295543456984</v>
      </c>
      <c r="Q27">
        <v>116.67417521010407</v>
      </c>
      <c r="R27">
        <v>119.98779154641494</v>
      </c>
      <c r="S27">
        <v>119.2901881071916</v>
      </c>
      <c r="T27">
        <v>99.58289094913215</v>
      </c>
      <c r="U27">
        <v>107.08212792078309</v>
      </c>
    </row>
    <row r="28" spans="3:21" x14ac:dyDescent="0.25">
      <c r="C28" t="s">
        <v>61</v>
      </c>
      <c r="D28">
        <v>0.15</v>
      </c>
      <c r="E28">
        <v>0.15</v>
      </c>
      <c r="F28">
        <v>0.15</v>
      </c>
      <c r="G28">
        <v>0.15</v>
      </c>
      <c r="H28">
        <v>0.15</v>
      </c>
      <c r="I28">
        <v>0.15</v>
      </c>
      <c r="J28">
        <v>0.15</v>
      </c>
      <c r="K28">
        <v>0.15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</row>
    <row r="29" spans="3:21" x14ac:dyDescent="0.25">
      <c r="C29" t="s">
        <v>56</v>
      </c>
      <c r="D29" s="21">
        <v>57.799113252337122</v>
      </c>
      <c r="E29">
        <v>61.777822317087249</v>
      </c>
      <c r="F29">
        <v>53.22</v>
      </c>
      <c r="G29">
        <v>15.83</v>
      </c>
      <c r="H29">
        <v>68.319876807257899</v>
      </c>
      <c r="I29">
        <v>67.44445891073272</v>
      </c>
      <c r="J29">
        <v>65.914823320017987</v>
      </c>
      <c r="K29">
        <v>67.261264633293266</v>
      </c>
      <c r="L29">
        <v>67.53133804704018</v>
      </c>
      <c r="M29">
        <v>68.440832120035736</v>
      </c>
      <c r="N29">
        <v>62.428427601667707</v>
      </c>
      <c r="O29">
        <v>62.631869911194805</v>
      </c>
      <c r="P29">
        <v>63.441964528872155</v>
      </c>
      <c r="Q29">
        <v>66.873569087833317</v>
      </c>
      <c r="R29">
        <v>66.679140020726706</v>
      </c>
      <c r="S29">
        <v>66.840645985746988</v>
      </c>
      <c r="T29">
        <v>56.309986934508949</v>
      </c>
      <c r="U29">
        <v>61.126513553899898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First Table</vt:lpstr>
      <vt:lpstr>Results 2000 - 2005</vt:lpstr>
      <vt:lpstr>GR-QC</vt:lpstr>
      <vt:lpstr>HEP-TH</vt:lpstr>
      <vt:lpstr>HEP-PH</vt:lpstr>
      <vt:lpstr>COND-MAT</vt:lpstr>
      <vt:lpstr>ASTRO-PH</vt:lpstr>
      <vt:lpstr>Sheet1</vt:lpstr>
      <vt:lpstr>BOX PLOT</vt:lpstr>
      <vt:lpstr>Consolidação</vt:lpstr>
      <vt:lpstr>Gráfico 1999</vt:lpstr>
      <vt:lpstr>Graficos</vt:lpstr>
      <vt:lpstr>Grafico 2005</vt:lpstr>
      <vt:lpstr>Plan5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7</cp:revision>
  <dcterms:created xsi:type="dcterms:W3CDTF">2016-04-19T17:08:44Z</dcterms:created>
  <dcterms:modified xsi:type="dcterms:W3CDTF">2016-10-03T20:37:21Z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