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95" yWindow="90" windowWidth="14520" windowHeight="7935" tabRatio="987"/>
  </bookViews>
  <sheets>
    <sheet name="First Table" sheetId="1" r:id="rId1"/>
    <sheet name="Results 1994-1999" sheetId="2" r:id="rId2"/>
    <sheet name="GR-QC" sheetId="3" r:id="rId3"/>
    <sheet name="HEP-TH" sheetId="4" r:id="rId4"/>
    <sheet name="HEP-PH" sheetId="5" r:id="rId5"/>
    <sheet name="COND-MAT" sheetId="6" r:id="rId6"/>
    <sheet name="ASTRO-PH" sheetId="7" r:id="rId7"/>
    <sheet name="MAS" sheetId="8" r:id="rId8"/>
    <sheet name="Exemplo da Formula" sheetId="9" r:id="rId9"/>
  </sheets>
  <definedNames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 iterateDelta="1E-4"/>
</workbook>
</file>

<file path=xl/calcChain.xml><?xml version="1.0" encoding="utf-8"?>
<calcChain xmlns="http://schemas.openxmlformats.org/spreadsheetml/2006/main">
  <c r="M78" i="2" l="1"/>
  <c r="L78" i="2"/>
  <c r="K78" i="2"/>
  <c r="N78" i="2" s="1"/>
  <c r="I67" i="2"/>
  <c r="M66" i="2"/>
  <c r="L66" i="2"/>
  <c r="K66" i="2"/>
  <c r="N66" i="2" s="1"/>
  <c r="I65" i="2"/>
  <c r="M64" i="2"/>
  <c r="L64" i="2"/>
  <c r="K64" i="2"/>
  <c r="N64" i="2" s="1"/>
  <c r="I63" i="2"/>
  <c r="M62" i="2"/>
  <c r="L62" i="2"/>
  <c r="K62" i="2"/>
  <c r="N62" i="2" s="1"/>
  <c r="I61" i="2"/>
  <c r="M60" i="2"/>
  <c r="L60" i="2"/>
  <c r="K60" i="2"/>
  <c r="N60" i="2" s="1"/>
  <c r="I59" i="2"/>
  <c r="M58" i="2"/>
  <c r="L58" i="2"/>
  <c r="K58" i="2"/>
  <c r="N58" i="2" s="1"/>
  <c r="I57" i="2"/>
  <c r="M56" i="2"/>
  <c r="L56" i="2"/>
  <c r="K56" i="2"/>
  <c r="N56" i="2" s="1"/>
  <c r="I55" i="2"/>
  <c r="I77" i="2"/>
  <c r="M76" i="2"/>
  <c r="L76" i="2"/>
  <c r="K76" i="2"/>
  <c r="N76" i="2" s="1"/>
  <c r="I75" i="2"/>
  <c r="M74" i="2"/>
  <c r="L74" i="2"/>
  <c r="K74" i="2"/>
  <c r="N74" i="2" s="1"/>
  <c r="I73" i="2"/>
  <c r="M72" i="2"/>
  <c r="L72" i="2"/>
  <c r="K72" i="2"/>
  <c r="N72" i="2" s="1"/>
  <c r="I71" i="2"/>
  <c r="M70" i="2"/>
  <c r="L70" i="2"/>
  <c r="K70" i="2"/>
  <c r="N70" i="2" s="1"/>
  <c r="I69" i="2"/>
  <c r="M68" i="2"/>
  <c r="L68" i="2"/>
  <c r="K68" i="2"/>
  <c r="N68" i="2" s="1"/>
  <c r="K8" i="2"/>
  <c r="N8" i="2" s="1"/>
  <c r="K10" i="2"/>
  <c r="N10" i="2" s="1"/>
  <c r="K12" i="2"/>
  <c r="N12" i="2" s="1"/>
  <c r="K14" i="2"/>
  <c r="N14" i="2" s="1"/>
  <c r="K16" i="2"/>
  <c r="N16" i="2" s="1"/>
  <c r="K18" i="2"/>
  <c r="N18" i="2" s="1"/>
  <c r="K20" i="2"/>
  <c r="N20" i="2" s="1"/>
  <c r="K22" i="2"/>
  <c r="N22" i="2" s="1"/>
  <c r="K24" i="2"/>
  <c r="N24" i="2" s="1"/>
  <c r="K26" i="2"/>
  <c r="N26" i="2" s="1"/>
  <c r="K28" i="2"/>
  <c r="N28" i="2" s="1"/>
  <c r="K30" i="2"/>
  <c r="N30" i="2" s="1"/>
  <c r="K32" i="2"/>
  <c r="N32" i="2" s="1"/>
  <c r="K34" i="2"/>
  <c r="N34" i="2" s="1"/>
  <c r="K36" i="2"/>
  <c r="N36" i="2" s="1"/>
  <c r="M8" i="2"/>
  <c r="M10" i="2"/>
  <c r="M12" i="2"/>
  <c r="M14" i="2"/>
  <c r="M16" i="2"/>
  <c r="M18" i="2"/>
  <c r="M20" i="2"/>
  <c r="M22" i="2"/>
  <c r="M24" i="2"/>
  <c r="M26" i="2"/>
  <c r="M28" i="2"/>
  <c r="M30" i="2"/>
  <c r="M32" i="2"/>
  <c r="M34" i="2"/>
  <c r="M36" i="2"/>
  <c r="L8" i="2"/>
  <c r="L10" i="2"/>
  <c r="L12" i="2"/>
  <c r="L14" i="2"/>
  <c r="L16" i="2"/>
  <c r="L18" i="2"/>
  <c r="L20" i="2"/>
  <c r="L22" i="2"/>
  <c r="L24" i="2"/>
  <c r="L26" i="2"/>
  <c r="L28" i="2"/>
  <c r="L30" i="2"/>
  <c r="L32" i="2"/>
  <c r="L34" i="2"/>
  <c r="L36" i="2"/>
  <c r="I31" i="2"/>
  <c r="I29" i="2"/>
  <c r="I27" i="2"/>
  <c r="I25" i="2"/>
  <c r="I23" i="2"/>
  <c r="I21" i="2"/>
  <c r="I15" i="9"/>
  <c r="I12" i="9"/>
  <c r="H12" i="9"/>
  <c r="M38" i="2"/>
  <c r="M40" i="2"/>
  <c r="M42" i="2"/>
  <c r="M44" i="2"/>
  <c r="M46" i="2"/>
  <c r="M48" i="2"/>
  <c r="M54" i="2"/>
  <c r="M80" i="2"/>
  <c r="M82" i="2"/>
  <c r="M84" i="2"/>
  <c r="M86" i="2"/>
  <c r="M88" i="2"/>
  <c r="M50" i="2"/>
  <c r="M52" i="2"/>
  <c r="L38" i="2"/>
  <c r="L40" i="2"/>
  <c r="L42" i="2"/>
  <c r="L44" i="2"/>
  <c r="L46" i="2"/>
  <c r="L48" i="2"/>
  <c r="L54" i="2"/>
  <c r="L80" i="2"/>
  <c r="L82" i="2"/>
  <c r="L84" i="2"/>
  <c r="L86" i="2"/>
  <c r="L88" i="2"/>
  <c r="L50" i="2"/>
  <c r="L52" i="2"/>
  <c r="J15" i="9" l="1"/>
  <c r="J12" i="9"/>
  <c r="K88" i="2"/>
  <c r="N88" i="2" s="1"/>
  <c r="K86" i="2"/>
  <c r="N86" i="2" s="1"/>
  <c r="K84" i="2"/>
  <c r="N84" i="2" s="1"/>
  <c r="K82" i="2"/>
  <c r="N82" i="2" s="1"/>
  <c r="K80" i="2"/>
  <c r="N80" i="2" s="1"/>
  <c r="K54" i="2"/>
  <c r="N54" i="2" s="1"/>
  <c r="K6" i="2" l="1"/>
  <c r="N6" i="2" s="1"/>
  <c r="K38" i="2"/>
  <c r="N38" i="2" s="1"/>
  <c r="K40" i="2"/>
  <c r="N40" i="2" s="1"/>
  <c r="K42" i="2"/>
  <c r="N42" i="2" s="1"/>
  <c r="K44" i="2"/>
  <c r="N44" i="2" s="1"/>
  <c r="K46" i="2"/>
  <c r="N46" i="2" s="1"/>
  <c r="K48" i="2"/>
  <c r="N48" i="2" s="1"/>
  <c r="K50" i="2"/>
  <c r="N50" i="2" s="1"/>
  <c r="K52" i="2"/>
  <c r="N52" i="2" s="1"/>
  <c r="I5" i="2"/>
  <c r="H5" i="2"/>
  <c r="G5" i="2"/>
  <c r="F5" i="2"/>
  <c r="E5" i="2"/>
  <c r="D5" i="2"/>
  <c r="I25" i="1"/>
  <c r="H25" i="1"/>
  <c r="G25" i="1"/>
  <c r="F25" i="1"/>
  <c r="E25" i="1"/>
  <c r="D25" i="1"/>
  <c r="I24" i="1"/>
  <c r="H24" i="1"/>
  <c r="G24" i="1"/>
  <c r="F24" i="1"/>
  <c r="E24" i="1"/>
  <c r="D24" i="1"/>
  <c r="I23" i="1"/>
  <c r="H23" i="1"/>
  <c r="G23" i="1"/>
  <c r="F23" i="1"/>
  <c r="E23" i="1"/>
  <c r="D23" i="1"/>
  <c r="I22" i="1"/>
  <c r="H22" i="1"/>
  <c r="G22" i="1"/>
  <c r="F22" i="1"/>
  <c r="E22" i="1"/>
  <c r="D22" i="1"/>
  <c r="I21" i="1"/>
  <c r="H21" i="1"/>
  <c r="G21" i="1"/>
  <c r="F21" i="1"/>
  <c r="E21" i="1"/>
  <c r="D21" i="1"/>
  <c r="D65" i="2" l="1"/>
  <c r="D73" i="2"/>
  <c r="D71" i="2"/>
  <c r="D69" i="2"/>
  <c r="D67" i="2"/>
  <c r="D79" i="2"/>
  <c r="D77" i="2"/>
  <c r="D75" i="2"/>
  <c r="F67" i="2"/>
  <c r="F55" i="2"/>
  <c r="F69" i="2"/>
  <c r="F65" i="2"/>
  <c r="F57" i="2"/>
  <c r="F79" i="2"/>
  <c r="F63" i="2"/>
  <c r="F77" i="2"/>
  <c r="F61" i="2"/>
  <c r="F73" i="2"/>
  <c r="F75" i="2"/>
  <c r="F59" i="2"/>
  <c r="F71" i="2"/>
  <c r="G73" i="2"/>
  <c r="G57" i="2"/>
  <c r="G71" i="2"/>
  <c r="G55" i="2"/>
  <c r="G79" i="2"/>
  <c r="G77" i="2"/>
  <c r="G59" i="2"/>
  <c r="G69" i="2"/>
  <c r="G67" i="2"/>
  <c r="G63" i="2"/>
  <c r="G61" i="2"/>
  <c r="G65" i="2"/>
  <c r="G75" i="2"/>
  <c r="H79" i="2"/>
  <c r="H63" i="2"/>
  <c r="H69" i="2"/>
  <c r="H67" i="2"/>
  <c r="H77" i="2"/>
  <c r="H61" i="2"/>
  <c r="H57" i="2"/>
  <c r="H75" i="2"/>
  <c r="H59" i="2"/>
  <c r="H73" i="2"/>
  <c r="H65" i="2"/>
  <c r="H71" i="2"/>
  <c r="H55" i="2"/>
  <c r="E77" i="2"/>
  <c r="E55" i="2"/>
  <c r="E75" i="2"/>
  <c r="E65" i="2"/>
  <c r="E59" i="2"/>
  <c r="E73" i="2"/>
  <c r="E71" i="2"/>
  <c r="E79" i="2"/>
  <c r="E57" i="2"/>
  <c r="E69" i="2"/>
  <c r="E67" i="2"/>
  <c r="D59" i="2"/>
  <c r="D55" i="2"/>
  <c r="D57" i="2"/>
  <c r="D61" i="2"/>
  <c r="D63" i="2"/>
  <c r="E31" i="2"/>
  <c r="E23" i="2"/>
  <c r="E21" i="2"/>
  <c r="E25" i="2"/>
  <c r="E27" i="2"/>
  <c r="E29" i="2"/>
  <c r="D27" i="2"/>
  <c r="D29" i="2"/>
  <c r="D21" i="2"/>
  <c r="D31" i="2"/>
  <c r="D23" i="2"/>
  <c r="D25" i="2"/>
  <c r="H27" i="2"/>
  <c r="H25" i="2"/>
  <c r="H29" i="2"/>
  <c r="H21" i="2"/>
  <c r="H31" i="2"/>
  <c r="H23" i="2"/>
  <c r="G31" i="2"/>
  <c r="G23" i="2"/>
  <c r="G25" i="2"/>
  <c r="G27" i="2"/>
  <c r="G29" i="2"/>
  <c r="G21" i="2"/>
  <c r="F27" i="2"/>
  <c r="F25" i="2"/>
  <c r="F29" i="2"/>
  <c r="F21" i="2"/>
  <c r="F31" i="2"/>
  <c r="F23" i="2"/>
  <c r="G35" i="2"/>
  <c r="G37" i="2"/>
  <c r="G33" i="2"/>
  <c r="H33" i="2"/>
  <c r="H37" i="2"/>
  <c r="H35" i="2"/>
  <c r="F33" i="2"/>
  <c r="F35" i="2"/>
  <c r="F37" i="2"/>
  <c r="D33" i="2"/>
  <c r="D35" i="2"/>
  <c r="D37" i="2"/>
  <c r="E37" i="2"/>
  <c r="E33" i="2"/>
  <c r="E35" i="2"/>
  <c r="I15" i="2"/>
  <c r="I79" i="2" s="1"/>
  <c r="I37" i="2"/>
  <c r="I35" i="2"/>
  <c r="I33" i="2"/>
  <c r="G87" i="2"/>
  <c r="G85" i="2"/>
  <c r="G81" i="2"/>
  <c r="G83" i="2"/>
  <c r="G89" i="2"/>
  <c r="H89" i="2"/>
  <c r="H87" i="2"/>
  <c r="H85" i="2"/>
  <c r="H81" i="2"/>
  <c r="H83" i="2"/>
  <c r="K5" i="2"/>
  <c r="N5" i="2" s="1"/>
  <c r="D89" i="2"/>
  <c r="D87" i="2"/>
  <c r="D83" i="2"/>
  <c r="D81" i="2"/>
  <c r="D51" i="2"/>
  <c r="D85" i="2"/>
  <c r="E15" i="2"/>
  <c r="E85" i="2"/>
  <c r="E83" i="2"/>
  <c r="E81" i="2"/>
  <c r="E89" i="2"/>
  <c r="E87" i="2"/>
  <c r="F15" i="2"/>
  <c r="F81" i="2"/>
  <c r="F89" i="2"/>
  <c r="F83" i="2"/>
  <c r="F87" i="2"/>
  <c r="F85" i="2"/>
  <c r="G17" i="2"/>
  <c r="G15" i="2"/>
  <c r="D19" i="2"/>
  <c r="D15" i="2"/>
  <c r="H43" i="2"/>
  <c r="H15" i="2"/>
  <c r="E91" i="2"/>
  <c r="D7" i="2"/>
  <c r="F53" i="2"/>
  <c r="D9" i="2"/>
  <c r="H49" i="2"/>
  <c r="G51" i="2"/>
  <c r="G47" i="2"/>
  <c r="D49" i="2"/>
  <c r="I53" i="2"/>
  <c r="H7" i="2"/>
  <c r="G11" i="2"/>
  <c r="D17" i="2"/>
  <c r="E43" i="2"/>
  <c r="H45" i="2"/>
  <c r="H51" i="2"/>
  <c r="G91" i="2"/>
  <c r="I11" i="2"/>
  <c r="I39" i="2"/>
  <c r="I47" i="2"/>
  <c r="D53" i="2"/>
  <c r="I13" i="2"/>
  <c r="I41" i="2"/>
  <c r="I49" i="2"/>
  <c r="E7" i="2"/>
  <c r="G9" i="2"/>
  <c r="E19" i="2"/>
  <c r="H17" i="2"/>
  <c r="G39" i="2"/>
  <c r="D45" i="2"/>
  <c r="G53" i="2"/>
  <c r="I7" i="2"/>
  <c r="I19" i="2"/>
  <c r="I43" i="2"/>
  <c r="I51" i="2"/>
  <c r="G7" i="2"/>
  <c r="H9" i="2"/>
  <c r="H19" i="2"/>
  <c r="D43" i="2"/>
  <c r="G45" i="2"/>
  <c r="E51" i="2"/>
  <c r="H53" i="2"/>
  <c r="I9" i="2"/>
  <c r="I17" i="2"/>
  <c r="I45" i="2"/>
  <c r="F49" i="2"/>
  <c r="E13" i="2"/>
  <c r="E41" i="2"/>
  <c r="F91" i="2"/>
  <c r="F7" i="2"/>
  <c r="E9" i="2"/>
  <c r="D11" i="2"/>
  <c r="H11" i="2"/>
  <c r="G13" i="2"/>
  <c r="F19" i="2"/>
  <c r="E17" i="2"/>
  <c r="D39" i="2"/>
  <c r="H39" i="2"/>
  <c r="G41" i="2"/>
  <c r="F43" i="2"/>
  <c r="E45" i="2"/>
  <c r="D47" i="2"/>
  <c r="H47" i="2"/>
  <c r="G49" i="2"/>
  <c r="F51" i="2"/>
  <c r="E53" i="2"/>
  <c r="D91" i="2"/>
  <c r="H91" i="2"/>
  <c r="F13" i="2"/>
  <c r="F41" i="2"/>
  <c r="F11" i="2"/>
  <c r="F39" i="2"/>
  <c r="F47" i="2"/>
  <c r="E49" i="2"/>
  <c r="F9" i="2"/>
  <c r="E11" i="2"/>
  <c r="D13" i="2"/>
  <c r="H13" i="2"/>
  <c r="G19" i="2"/>
  <c r="F17" i="2"/>
  <c r="E39" i="2"/>
  <c r="D41" i="2"/>
  <c r="H41" i="2"/>
  <c r="G43" i="2"/>
  <c r="F45" i="2"/>
  <c r="E47" i="2"/>
  <c r="M75" i="2" l="1"/>
  <c r="L75" i="2"/>
  <c r="K75" i="2"/>
  <c r="N75" i="2" s="1"/>
  <c r="M71" i="2"/>
  <c r="K79" i="2"/>
  <c r="N79" i="2" s="1"/>
  <c r="L79" i="2"/>
  <c r="M79" i="2"/>
  <c r="M67" i="2"/>
  <c r="K67" i="2"/>
  <c r="N67" i="2" s="1"/>
  <c r="L67" i="2"/>
  <c r="L71" i="2"/>
  <c r="K71" i="2"/>
  <c r="N71" i="2" s="1"/>
  <c r="M77" i="2"/>
  <c r="L77" i="2"/>
  <c r="K77" i="2"/>
  <c r="N77" i="2" s="1"/>
  <c r="M73" i="2"/>
  <c r="L73" i="2"/>
  <c r="K73" i="2"/>
  <c r="N73" i="2" s="1"/>
  <c r="M69" i="2"/>
  <c r="K69" i="2"/>
  <c r="N69" i="2" s="1"/>
  <c r="L69" i="2"/>
  <c r="K63" i="2"/>
  <c r="N63" i="2" s="1"/>
  <c r="L63" i="2"/>
  <c r="M63" i="2"/>
  <c r="K65" i="2"/>
  <c r="N65" i="2" s="1"/>
  <c r="M65" i="2"/>
  <c r="L65" i="2"/>
  <c r="K57" i="2"/>
  <c r="N57" i="2" s="1"/>
  <c r="L57" i="2"/>
  <c r="M57" i="2"/>
  <c r="K59" i="2"/>
  <c r="N59" i="2" s="1"/>
  <c r="M59" i="2"/>
  <c r="L59" i="2"/>
  <c r="L55" i="2"/>
  <c r="K55" i="2"/>
  <c r="N55" i="2" s="1"/>
  <c r="M55" i="2"/>
  <c r="K61" i="2"/>
  <c r="N61" i="2" s="1"/>
  <c r="L61" i="2"/>
  <c r="M61" i="2"/>
  <c r="L25" i="2"/>
  <c r="K25" i="2"/>
  <c r="N25" i="2" s="1"/>
  <c r="M25" i="2"/>
  <c r="L29" i="2"/>
  <c r="M29" i="2"/>
  <c r="K29" i="2"/>
  <c r="N29" i="2" s="1"/>
  <c r="L21" i="2"/>
  <c r="M21" i="2"/>
  <c r="K21" i="2"/>
  <c r="N21" i="2" s="1"/>
  <c r="L31" i="2"/>
  <c r="M31" i="2"/>
  <c r="K31" i="2"/>
  <c r="N31" i="2" s="1"/>
  <c r="K23" i="2"/>
  <c r="N23" i="2" s="1"/>
  <c r="L23" i="2"/>
  <c r="M23" i="2"/>
  <c r="K27" i="2"/>
  <c r="N27" i="2" s="1"/>
  <c r="M27" i="2"/>
  <c r="L27" i="2"/>
  <c r="K13" i="2"/>
  <c r="N13" i="2" s="1"/>
  <c r="M13" i="2"/>
  <c r="L13" i="2"/>
  <c r="L17" i="2"/>
  <c r="K17" i="2"/>
  <c r="N17" i="2" s="1"/>
  <c r="M17" i="2"/>
  <c r="K9" i="2"/>
  <c r="N9" i="2" s="1"/>
  <c r="M9" i="2"/>
  <c r="L9" i="2"/>
  <c r="K15" i="2"/>
  <c r="N15" i="2" s="1"/>
  <c r="M15" i="2"/>
  <c r="L15" i="2"/>
  <c r="K11" i="2"/>
  <c r="N11" i="2" s="1"/>
  <c r="M11" i="2"/>
  <c r="L11" i="2"/>
  <c r="L33" i="2"/>
  <c r="K33" i="2"/>
  <c r="N33" i="2" s="1"/>
  <c r="M33" i="2"/>
  <c r="L37" i="2"/>
  <c r="K37" i="2"/>
  <c r="N37" i="2" s="1"/>
  <c r="M37" i="2"/>
  <c r="K19" i="2"/>
  <c r="N19" i="2" s="1"/>
  <c r="M19" i="2"/>
  <c r="L19" i="2"/>
  <c r="K35" i="2"/>
  <c r="N35" i="2" s="1"/>
  <c r="M35" i="2"/>
  <c r="L35" i="2"/>
  <c r="M53" i="2"/>
  <c r="L53" i="2"/>
  <c r="M83" i="2"/>
  <c r="L83" i="2"/>
  <c r="M87" i="2"/>
  <c r="L87" i="2"/>
  <c r="M89" i="2"/>
  <c r="L89" i="2"/>
  <c r="M39" i="2"/>
  <c r="L39" i="2"/>
  <c r="L85" i="2"/>
  <c r="M85" i="2"/>
  <c r="M41" i="2"/>
  <c r="L41" i="2"/>
  <c r="M45" i="2"/>
  <c r="L45" i="2"/>
  <c r="M47" i="2"/>
  <c r="L47" i="2"/>
  <c r="M7" i="2"/>
  <c r="L7" i="2"/>
  <c r="M51" i="2"/>
  <c r="L51" i="2"/>
  <c r="M43" i="2"/>
  <c r="L43" i="2"/>
  <c r="L49" i="2"/>
  <c r="M49" i="2"/>
  <c r="M81" i="2"/>
  <c r="L81" i="2"/>
  <c r="K7" i="2"/>
  <c r="N7" i="2" s="1"/>
  <c r="K49" i="2"/>
  <c r="N49" i="2" s="1"/>
  <c r="K87" i="2"/>
  <c r="N87" i="2" s="1"/>
  <c r="K85" i="2"/>
  <c r="N85" i="2" s="1"/>
  <c r="I87" i="2"/>
  <c r="I85" i="2"/>
  <c r="I83" i="2"/>
  <c r="I81" i="2"/>
  <c r="I89" i="2"/>
  <c r="K53" i="2"/>
  <c r="N53" i="2" s="1"/>
  <c r="K39" i="2"/>
  <c r="N39" i="2" s="1"/>
  <c r="K43" i="2"/>
  <c r="N43" i="2" s="1"/>
  <c r="K41" i="2"/>
  <c r="N41" i="2" s="1"/>
  <c r="K51" i="2"/>
  <c r="N51" i="2" s="1"/>
  <c r="K47" i="2"/>
  <c r="N47" i="2" s="1"/>
  <c r="K45" i="2"/>
  <c r="N45" i="2" s="1"/>
  <c r="K83" i="2" l="1"/>
  <c r="N83" i="2" s="1"/>
  <c r="K89" i="2"/>
  <c r="N89" i="2" s="1"/>
  <c r="K81" i="2"/>
  <c r="N81" i="2" s="1"/>
</calcChain>
</file>

<file path=xl/sharedStrings.xml><?xml version="1.0" encoding="utf-8"?>
<sst xmlns="http://schemas.openxmlformats.org/spreadsheetml/2006/main" count="154" uniqueCount="104">
  <si>
    <t>Article Data</t>
  </si>
  <si>
    <t>Authors</t>
  </si>
  <si>
    <t>Articles</t>
  </si>
  <si>
    <t>Collaborations</t>
  </si>
  <si>
    <t>Eold</t>
  </si>
  <si>
    <t>Enew</t>
  </si>
  <si>
    <t>gr-qc</t>
  </si>
  <si>
    <t>hep-th</t>
  </si>
  <si>
    <t>hep-ph</t>
  </si>
  <si>
    <t>cond-mat</t>
  </si>
  <si>
    <t>astro-ph</t>
  </si>
  <si>
    <t>My PredLig Results</t>
  </si>
  <si>
    <t>Diferences</t>
  </si>
  <si>
    <t>AUTHORS CORE = 3</t>
  </si>
  <si>
    <t>Predictor</t>
  </si>
  <si>
    <t>Common Neighbors (Total Success)</t>
  </si>
  <si>
    <t>Common Neighbors</t>
  </si>
  <si>
    <t>Adamic Adar similarity (Total Success)</t>
  </si>
  <si>
    <t>Adamic Adar similarity</t>
  </si>
  <si>
    <t>Jaccard similarity coefficient (Total Success)</t>
  </si>
  <si>
    <t>Jaccard similarity coefficient</t>
  </si>
  <si>
    <t>Preferential Attachment (Total Success)</t>
  </si>
  <si>
    <t>Preferential Attachment</t>
  </si>
  <si>
    <t>Time Score DF 0.2  (Total Sucess)</t>
  </si>
  <si>
    <t>Time Score DF 0.5 (Total Sucess)</t>
  </si>
  <si>
    <t>Time Score DF 0.8 (Total Success)</t>
  </si>
  <si>
    <t>cnW Time Score DF 0.8 (Total Success)</t>
  </si>
  <si>
    <t>cnW Time Score DF 0.5 (Total Success)</t>
  </si>
  <si>
    <t>cnW Time Score DF 0.2 (Total Success)</t>
  </si>
  <si>
    <t>aaW Time Score DF 0.8 (Total Success)</t>
  </si>
  <si>
    <t>aaW Time Score DF 0.5 (Total Success)</t>
  </si>
  <si>
    <t>aaW Time Score DF 0.2 (Total Success)</t>
  </si>
  <si>
    <t>cnWJC (Total Success)</t>
  </si>
  <si>
    <t>aaWJC (Total Success)</t>
  </si>
  <si>
    <t>Combinacao Linear (cn, aas, jc, pa, ts08, ts05, ts02)</t>
  </si>
  <si>
    <t>MAS</t>
  </si>
  <si>
    <t>Performance</t>
  </si>
  <si>
    <r>
      <t>TS (</t>
    </r>
    <r>
      <rPr>
        <sz val="11"/>
        <color rgb="FF000000"/>
        <rFont val="Calibri"/>
        <family val="2"/>
      </rPr>
      <t>β</t>
    </r>
    <r>
      <rPr>
        <sz val="11"/>
        <color rgb="FF000000"/>
        <rFont val="Calibri"/>
        <family val="2"/>
        <charset val="1"/>
      </rPr>
      <t xml:space="preserve"> =  0.2)</t>
    </r>
  </si>
  <si>
    <t>TS (β = 0.5)</t>
  </si>
  <si>
    <t>TS (β = 0.8)</t>
  </si>
  <si>
    <t>TwCN (β = 0.8)</t>
  </si>
  <si>
    <t>TwCN (β = 0.5)</t>
  </si>
  <si>
    <t>TwCN (β = 0.2)</t>
  </si>
  <si>
    <t>TwAA (β = 0.8)</t>
  </si>
  <si>
    <t>TwAA (β = 0.5)</t>
  </si>
  <si>
    <t>TwAA (β = 0.2)</t>
  </si>
  <si>
    <t>CwCN</t>
  </si>
  <si>
    <t>CwAA</t>
  </si>
  <si>
    <t>cnW Context Time Score DF 0.8 (Total Success)</t>
  </si>
  <si>
    <t>cnW Context Time Score DF 0.5 (Total Success)</t>
  </si>
  <si>
    <t>cnW Context  Time Score DF 0.2 (Total Success)</t>
  </si>
  <si>
    <t>aaW Context Time Score DF 0.8 (Total Success)</t>
  </si>
  <si>
    <t>aaW Context Time Score DF 0.5 (Total Success)</t>
  </si>
  <si>
    <t>aaW Context Time Score DF 0.2 (Total Success)</t>
  </si>
  <si>
    <t>Min</t>
  </si>
  <si>
    <t>Max</t>
  </si>
  <si>
    <t>Valor Medio</t>
  </si>
  <si>
    <t>gr-qc, hep-th, astro-ph</t>
  </si>
  <si>
    <t>gr-qc, cond-mat</t>
  </si>
  <si>
    <t>publicacoes</t>
  </si>
  <si>
    <t>idade</t>
  </si>
  <si>
    <t>similaridade</t>
  </si>
  <si>
    <t>beta</t>
  </si>
  <si>
    <t>DFT</t>
  </si>
  <si>
    <t>DFS</t>
  </si>
  <si>
    <t>RESULTADO</t>
  </si>
  <si>
    <t>alfa</t>
  </si>
  <si>
    <t>df = 0,2 e 0,8</t>
  </si>
  <si>
    <t>Domain Time Score 0.8 0.8 (Total Success)</t>
  </si>
  <si>
    <t>Domain Time Score 0.8 0.5 (Total Success)</t>
  </si>
  <si>
    <t>Domain Time Score 0.8 0.2 (Total Success)</t>
  </si>
  <si>
    <t>Domain Time Score 0.5 0.8 (Total Success)</t>
  </si>
  <si>
    <t>Domain Time Score 0.5 0.5 (Total Success)</t>
  </si>
  <si>
    <t>Domain Time Score 0.5 0.2 (Total Success)</t>
  </si>
  <si>
    <t xml:space="preserve">CTS (β = 0.8, α = 0.8) </t>
  </si>
  <si>
    <t xml:space="preserve">CTS (β = 0.8, α = 0.5) </t>
  </si>
  <si>
    <t xml:space="preserve">CTS (β = 0.8, α = 0.2) </t>
  </si>
  <si>
    <t xml:space="preserve">CTS (β = 0.5, α = 0.8) </t>
  </si>
  <si>
    <t xml:space="preserve">CTS (β = 0.5, α = 0.5) </t>
  </si>
  <si>
    <t xml:space="preserve">CTS (β = 0.5, α = 0.2) </t>
  </si>
  <si>
    <t>Domain Time Score 0.2 0.8 (Total Success)</t>
  </si>
  <si>
    <t xml:space="preserve">CTS (β = 0.2, α = 0.8) </t>
  </si>
  <si>
    <t>Domain Time Score 0.2 0.5 (Total Success)</t>
  </si>
  <si>
    <t xml:space="preserve">CTS (β = 0.2, α = 0.5) </t>
  </si>
  <si>
    <t>Domain Time Score 0.2 0.2 (Total Success)</t>
  </si>
  <si>
    <t xml:space="preserve">CTS (β = 0.2, α = 0.2) </t>
  </si>
  <si>
    <t xml:space="preserve">CTwCN (β = 0.8, α = 0.8) </t>
  </si>
  <si>
    <t xml:space="preserve">CTwCN (β = 0.8, α = 0.5) </t>
  </si>
  <si>
    <t xml:space="preserve">CTwCN (β = 0.8, α = 0.2) </t>
  </si>
  <si>
    <t xml:space="preserve">CTwAA (β = 0.8, α = 0.8) </t>
  </si>
  <si>
    <t xml:space="preserve">CTwAA (β = 0.8, α = 0.5) </t>
  </si>
  <si>
    <t xml:space="preserve">CTwAA (β = 0.8, α = 0.2) </t>
  </si>
  <si>
    <t xml:space="preserve">CTwCN (β = 0.5, α = 0.8) </t>
  </si>
  <si>
    <t xml:space="preserve">CTwCN (β = 0.5, α = 0.2) </t>
  </si>
  <si>
    <t xml:space="preserve">CTwCN (β = 0.5, α = 0.5) </t>
  </si>
  <si>
    <t xml:space="preserve">CTwAA (β = 0.2, α = 0.8) </t>
  </si>
  <si>
    <t xml:space="preserve">CTwAA (β = 0.5, α = 0.8) </t>
  </si>
  <si>
    <t xml:space="preserve">CTwAA (β = 0.5, α = 0.5) </t>
  </si>
  <si>
    <t xml:space="preserve">CTwAA (β = 0.5, α = 0.2) </t>
  </si>
  <si>
    <t xml:space="preserve">CTwCN (β = 0.2, α = 0.8) </t>
  </si>
  <si>
    <t xml:space="preserve">CTwCN (β = 0.2, α = 0.5) </t>
  </si>
  <si>
    <t xml:space="preserve">CTwCN (β = 0.2, α = 0.2) </t>
  </si>
  <si>
    <t xml:space="preserve">CTwAA (β = 0.2, α = 0.5) </t>
  </si>
  <si>
    <t xml:space="preserve">CTwAA (β = 0.2, α = 0.2)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</si>
</sst>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\-??_-;_-@_-"/>
  </numFmts>
  <fonts count="8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CC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164" fontId="5" fillId="0" borderId="0" applyBorder="0" applyProtection="0"/>
  </cellStyleXfs>
  <cellXfs count="40">
    <xf numFmtId="0" fontId="0" fillId="0" borderId="0" xfId="0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2" fillId="0" borderId="2" xfId="0" applyFont="1" applyBorder="1"/>
    <xf numFmtId="0" fontId="0" fillId="0" borderId="4" xfId="0" applyBorder="1"/>
    <xf numFmtId="0" fontId="2" fillId="0" borderId="0" xfId="0" applyFont="1" applyBorder="1"/>
    <xf numFmtId="0" fontId="3" fillId="2" borderId="0" xfId="0" applyFont="1" applyFill="1"/>
    <xf numFmtId="0" fontId="4" fillId="2" borderId="6" xfId="0" applyFont="1" applyFill="1" applyBorder="1"/>
    <xf numFmtId="0" fontId="3" fillId="2" borderId="7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164" fontId="0" fillId="0" borderId="0" xfId="0" applyNumberFormat="1"/>
    <xf numFmtId="0" fontId="2" fillId="2" borderId="3" xfId="0" applyFont="1" applyFill="1" applyBorder="1"/>
    <xf numFmtId="2" fontId="0" fillId="0" borderId="3" xfId="1" applyNumberFormat="1" applyFont="1" applyBorder="1" applyAlignment="1" applyProtection="1"/>
    <xf numFmtId="2" fontId="0" fillId="0" borderId="3" xfId="0" applyNumberFormat="1" applyBorder="1"/>
    <xf numFmtId="0" fontId="0" fillId="0" borderId="3" xfId="0" applyFont="1" applyBorder="1"/>
    <xf numFmtId="0" fontId="6" fillId="0" borderId="2" xfId="0" applyFont="1" applyBorder="1"/>
    <xf numFmtId="2" fontId="0" fillId="0" borderId="0" xfId="0" applyNumberFormat="1"/>
    <xf numFmtId="0" fontId="0" fillId="3" borderId="0" xfId="0" applyFill="1"/>
    <xf numFmtId="0" fontId="2" fillId="4" borderId="3" xfId="0" applyFont="1" applyFill="1" applyBorder="1"/>
    <xf numFmtId="2" fontId="0" fillId="4" borderId="3" xfId="1" applyNumberFormat="1" applyFont="1" applyFill="1" applyBorder="1" applyAlignment="1" applyProtection="1"/>
    <xf numFmtId="2" fontId="0" fillId="4" borderId="3" xfId="0" applyNumberFormat="1" applyFill="1" applyBorder="1"/>
    <xf numFmtId="2" fontId="0" fillId="3" borderId="3" xfId="0" applyNumberFormat="1" applyFill="1" applyBorder="1"/>
    <xf numFmtId="2" fontId="0" fillId="3" borderId="3" xfId="0" applyNumberFormat="1" applyFont="1" applyFill="1" applyBorder="1"/>
    <xf numFmtId="0" fontId="0" fillId="5" borderId="3" xfId="0" applyFill="1" applyBorder="1"/>
    <xf numFmtId="2" fontId="0" fillId="5" borderId="3" xfId="0" applyNumberFormat="1" applyFill="1" applyBorder="1"/>
    <xf numFmtId="0" fontId="0" fillId="3" borderId="3" xfId="0" applyFill="1" applyBorder="1"/>
    <xf numFmtId="2" fontId="0" fillId="6" borderId="3" xfId="0" applyNumberFormat="1" applyFill="1" applyBorder="1"/>
    <xf numFmtId="0" fontId="0" fillId="5" borderId="3" xfId="0" applyFont="1" applyFill="1" applyBorder="1"/>
    <xf numFmtId="0" fontId="0" fillId="3" borderId="3" xfId="0" applyFont="1" applyFill="1" applyBorder="1"/>
    <xf numFmtId="2" fontId="0" fillId="3" borderId="3" xfId="1" applyNumberFormat="1" applyFont="1" applyFill="1" applyBorder="1" applyAlignment="1" applyProtection="1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</cellXfs>
  <cellStyles count="2">
    <cellStyle name="Normal" xfId="0" builtinId="0"/>
    <cellStyle name="Vírgula" xfId="1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'Results 1994-1999'!$C$7:$C$89</c:f>
              <c:strCache>
                <c:ptCount val="83"/>
                <c:pt idx="0">
                  <c:v>Common Neighbors</c:v>
                </c:pt>
                <c:pt idx="1">
                  <c:v>Adamic Adar similarity (Total Success)</c:v>
                </c:pt>
                <c:pt idx="2">
                  <c:v>Adamic Adar similarity</c:v>
                </c:pt>
                <c:pt idx="3">
                  <c:v>Jaccard similarity coefficient (Total Success)</c:v>
                </c:pt>
                <c:pt idx="4">
                  <c:v>Jaccard similarity coefficient</c:v>
                </c:pt>
                <c:pt idx="5">
                  <c:v>Preferential Attachment (Total Success)</c:v>
                </c:pt>
                <c:pt idx="6">
                  <c:v>Preferential Attachment</c:v>
                </c:pt>
                <c:pt idx="7">
                  <c:v>Time Score DF 0.8 (Total Success)</c:v>
                </c:pt>
                <c:pt idx="8">
                  <c:v>TS (β = 0.8)</c:v>
                </c:pt>
                <c:pt idx="9">
                  <c:v>Time Score DF 0.5 (Total Sucess)</c:v>
                </c:pt>
                <c:pt idx="10">
                  <c:v>TS (β = 0.5)</c:v>
                </c:pt>
                <c:pt idx="11">
                  <c:v>Time Score DF 0.2  (Total Sucess)</c:v>
                </c:pt>
                <c:pt idx="12">
                  <c:v>TS (β =  0.2)</c:v>
                </c:pt>
                <c:pt idx="13">
                  <c:v>Domain Time Score 0.8 0.8 (Total Success)</c:v>
                </c:pt>
                <c:pt idx="14">
                  <c:v>CTS (β = 0.8, α = 0.8) </c:v>
                </c:pt>
                <c:pt idx="15">
                  <c:v>Domain Time Score 0.8 0.5 (Total Success)</c:v>
                </c:pt>
                <c:pt idx="16">
                  <c:v>CTS (β = 0.8, α = 0.5) </c:v>
                </c:pt>
                <c:pt idx="17">
                  <c:v>Domain Time Score 0.8 0.2 (Total Success)</c:v>
                </c:pt>
                <c:pt idx="18">
                  <c:v>CTS (β = 0.8, α = 0.2) </c:v>
                </c:pt>
                <c:pt idx="19">
                  <c:v>Domain Time Score 0.5 0.8 (Total Success)</c:v>
                </c:pt>
                <c:pt idx="20">
                  <c:v>CTS (β = 0.5, α = 0.8) </c:v>
                </c:pt>
                <c:pt idx="21">
                  <c:v>Domain Time Score 0.5 0.5 (Total Success)</c:v>
                </c:pt>
                <c:pt idx="22">
                  <c:v>CTS (β = 0.5, α = 0.5) </c:v>
                </c:pt>
                <c:pt idx="23">
                  <c:v>Domain Time Score 0.5 0.2 (Total Success)</c:v>
                </c:pt>
                <c:pt idx="24">
                  <c:v>CTS (β = 0.5, α = 0.2) </c:v>
                </c:pt>
                <c:pt idx="25">
                  <c:v>Domain Time Score 0.2 0.8 (Total Success)</c:v>
                </c:pt>
                <c:pt idx="26">
                  <c:v>CTS (β = 0.2, α = 0.8) </c:v>
                </c:pt>
                <c:pt idx="27">
                  <c:v>Domain Time Score 0.2 0.5 (Total Success)</c:v>
                </c:pt>
                <c:pt idx="28">
                  <c:v>CTS (β = 0.2, α = 0.5) </c:v>
                </c:pt>
                <c:pt idx="29">
                  <c:v>Domain Time Score 0.2 0.2 (Total Success)</c:v>
                </c:pt>
                <c:pt idx="30">
                  <c:v>CTS (β = 0.2, α = 0.2) </c:v>
                </c:pt>
                <c:pt idx="31">
                  <c:v>cnW Time Score DF 0.8 (Total Success)</c:v>
                </c:pt>
                <c:pt idx="32">
                  <c:v>TwCN (β = 0.8)</c:v>
                </c:pt>
                <c:pt idx="33">
                  <c:v>cnW Time Score DF 0.5 (Total Success)</c:v>
                </c:pt>
                <c:pt idx="34">
                  <c:v>TwCN (β = 0.5)</c:v>
                </c:pt>
                <c:pt idx="35">
                  <c:v>cnW Time Score DF 0.2 (Total Success)</c:v>
                </c:pt>
                <c:pt idx="36">
                  <c:v>TwCN (β = 0.2)</c:v>
                </c:pt>
                <c:pt idx="37">
                  <c:v>aaW Time Score DF 0.8 (Total Success)</c:v>
                </c:pt>
                <c:pt idx="38">
                  <c:v>TwAA (β = 0.8)</c:v>
                </c:pt>
                <c:pt idx="39">
                  <c:v>aaW Time Score DF 0.5 (Total Success)</c:v>
                </c:pt>
                <c:pt idx="40">
                  <c:v>TwAA (β = 0.5)</c:v>
                </c:pt>
                <c:pt idx="41">
                  <c:v>aaW Time Score DF 0.2 (Total Success)</c:v>
                </c:pt>
                <c:pt idx="42">
                  <c:v>TwAA (β = 0.2)</c:v>
                </c:pt>
                <c:pt idx="43">
                  <c:v>cnWJC (Total Success)</c:v>
                </c:pt>
                <c:pt idx="44">
                  <c:v>CwCN</c:v>
                </c:pt>
                <c:pt idx="45">
                  <c:v>aaWJC (Total Success)</c:v>
                </c:pt>
                <c:pt idx="46">
                  <c:v>CwAA</c:v>
                </c:pt>
                <c:pt idx="47">
                  <c:v>cnW Context Time Score DF 0.8 (Total Success)</c:v>
                </c:pt>
                <c:pt idx="48">
                  <c:v>CTwCN (β = 0.8, α = 0.8) </c:v>
                </c:pt>
                <c:pt idx="49">
                  <c:v>cnW Context Time Score DF 0.5 (Total Success)</c:v>
                </c:pt>
                <c:pt idx="50">
                  <c:v>CTwCN (β = 0.8, α = 0.5) </c:v>
                </c:pt>
                <c:pt idx="51">
                  <c:v>cnW Context  Time Score DF 0.2 (Total Success)</c:v>
                </c:pt>
                <c:pt idx="52">
                  <c:v>CTwCN (β = 0.8, α = 0.2) </c:v>
                </c:pt>
                <c:pt idx="53">
                  <c:v>aaW Context Time Score DF 0.8 (Total Success)</c:v>
                </c:pt>
                <c:pt idx="54">
                  <c:v>CTwAA (β = 0.8, α = 0.8) </c:v>
                </c:pt>
                <c:pt idx="55">
                  <c:v>aaW Context Time Score DF 0.5 (Total Success)</c:v>
                </c:pt>
                <c:pt idx="56">
                  <c:v>CTwAA (β = 0.8, α = 0.5) </c:v>
                </c:pt>
                <c:pt idx="57">
                  <c:v>aaW Context Time Score DF 0.2 (Total Success)</c:v>
                </c:pt>
                <c:pt idx="58">
                  <c:v>CTwAA (β = 0.8, α = 0.2) </c:v>
                </c:pt>
                <c:pt idx="59">
                  <c:v>cnW Context Time Score DF 0.8 (Total Success)</c:v>
                </c:pt>
                <c:pt idx="60">
                  <c:v>CTwCN (β = 0.5, α = 0.8) </c:v>
                </c:pt>
                <c:pt idx="61">
                  <c:v>cnW Context Time Score DF 0.5 (Total Success)</c:v>
                </c:pt>
                <c:pt idx="62">
                  <c:v>CTwCN (β = 0.5, α = 0.5) </c:v>
                </c:pt>
                <c:pt idx="63">
                  <c:v>cnW Context  Time Score DF 0.2 (Total Success)</c:v>
                </c:pt>
                <c:pt idx="64">
                  <c:v>CTwCN (β = 0.5, α = 0.2) </c:v>
                </c:pt>
                <c:pt idx="65">
                  <c:v>aaW Context Time Score DF 0.8 (Total Success)</c:v>
                </c:pt>
                <c:pt idx="66">
                  <c:v>CTwAA (β = 0.5, α = 0.8) </c:v>
                </c:pt>
                <c:pt idx="67">
                  <c:v>aaW Context Time Score DF 0.5 (Total Success)</c:v>
                </c:pt>
                <c:pt idx="68">
                  <c:v>CTwAA (β = 0.5, α = 0.5) </c:v>
                </c:pt>
                <c:pt idx="69">
                  <c:v>aaW Context Time Score DF 0.2 (Total Success)</c:v>
                </c:pt>
                <c:pt idx="70">
                  <c:v>CTwAA (β = 0.5, α = 0.2) </c:v>
                </c:pt>
                <c:pt idx="71">
                  <c:v>cnW Context Time Score DF 0.8 (Total Success)</c:v>
                </c:pt>
                <c:pt idx="72">
                  <c:v>CTwCN (β = 0.2, α = 0.8) </c:v>
                </c:pt>
                <c:pt idx="73">
                  <c:v>cnW Context Time Score DF 0.5 (Total Success)</c:v>
                </c:pt>
                <c:pt idx="74">
                  <c:v>CTwCN (β = 0.2, α = 0.5) </c:v>
                </c:pt>
                <c:pt idx="75">
                  <c:v>cnW Context  Time Score DF 0.2 (Total Success)</c:v>
                </c:pt>
                <c:pt idx="76">
                  <c:v>CTwCN (β = 0.2, α = 0.2) </c:v>
                </c:pt>
                <c:pt idx="77">
                  <c:v>aaW Context Time Score DF 0.8 (Total Success)</c:v>
                </c:pt>
                <c:pt idx="78">
                  <c:v>CTwAA (β = 0.2, α = 0.8) </c:v>
                </c:pt>
                <c:pt idx="79">
                  <c:v>aaW Context Time Score DF 0.5 (Total Success)</c:v>
                </c:pt>
                <c:pt idx="80">
                  <c:v>CTwAA (β = 0.2, α = 0.5) </c:v>
                </c:pt>
                <c:pt idx="81">
                  <c:v>aaW Context Time Score DF 0.2 (Total Success)</c:v>
                </c:pt>
                <c:pt idx="82">
                  <c:v>CTwAA (β = 0.2, α = 0.2) </c:v>
                </c:pt>
              </c:strCache>
            </c:strRef>
          </c:cat>
          <c:val>
            <c:numRef>
              <c:f>'Results 1994-1999'!$L$7:$L$89</c:f>
              <c:numCache>
                <c:formatCode>0.00</c:formatCode>
                <c:ptCount val="83"/>
                <c:pt idx="0">
                  <c:v>37.92836710886683</c:v>
                </c:pt>
                <c:pt idx="1">
                  <c:v>14</c:v>
                </c:pt>
                <c:pt idx="2">
                  <c:v>36.908787347875787</c:v>
                </c:pt>
                <c:pt idx="3">
                  <c:v>14</c:v>
                </c:pt>
                <c:pt idx="4">
                  <c:v>33.238300208308033</c:v>
                </c:pt>
                <c:pt idx="5">
                  <c:v>1</c:v>
                </c:pt>
                <c:pt idx="6">
                  <c:v>2.4088398729196023</c:v>
                </c:pt>
                <c:pt idx="7">
                  <c:v>14</c:v>
                </c:pt>
                <c:pt idx="8">
                  <c:v>37.520535204470413</c:v>
                </c:pt>
                <c:pt idx="9">
                  <c:v>15</c:v>
                </c:pt>
                <c:pt idx="10">
                  <c:v>38.540114965461456</c:v>
                </c:pt>
                <c:pt idx="11">
                  <c:v>15</c:v>
                </c:pt>
                <c:pt idx="12">
                  <c:v>37.112703300074003</c:v>
                </c:pt>
                <c:pt idx="13">
                  <c:v>15</c:v>
                </c:pt>
                <c:pt idx="14">
                  <c:v>37.724451156668628</c:v>
                </c:pt>
                <c:pt idx="15">
                  <c:v>16</c:v>
                </c:pt>
                <c:pt idx="16">
                  <c:v>39.559694726452499</c:v>
                </c:pt>
                <c:pt idx="17">
                  <c:v>16</c:v>
                </c:pt>
                <c:pt idx="18">
                  <c:v>39.763610678650707</c:v>
                </c:pt>
                <c:pt idx="19">
                  <c:v>16</c:v>
                </c:pt>
                <c:pt idx="20">
                  <c:v>38.336199013263247</c:v>
                </c:pt>
                <c:pt idx="21">
                  <c:v>16</c:v>
                </c:pt>
                <c:pt idx="22">
                  <c:v>38.540114965461456</c:v>
                </c:pt>
                <c:pt idx="23">
                  <c:v>14</c:v>
                </c:pt>
                <c:pt idx="24">
                  <c:v>38.947946869857873</c:v>
                </c:pt>
                <c:pt idx="25">
                  <c:v>15</c:v>
                </c:pt>
                <c:pt idx="26">
                  <c:v>36.50095544347937</c:v>
                </c:pt>
                <c:pt idx="27">
                  <c:v>15</c:v>
                </c:pt>
                <c:pt idx="28">
                  <c:v>37.112703300074003</c:v>
                </c:pt>
                <c:pt idx="29">
                  <c:v>15</c:v>
                </c:pt>
                <c:pt idx="30">
                  <c:v>37.724451156668628</c:v>
                </c:pt>
                <c:pt idx="31">
                  <c:v>14</c:v>
                </c:pt>
                <c:pt idx="32">
                  <c:v>35.685291634686529</c:v>
                </c:pt>
                <c:pt idx="33">
                  <c:v>15</c:v>
                </c:pt>
                <c:pt idx="34">
                  <c:v>36.297039491281161</c:v>
                </c:pt>
                <c:pt idx="35">
                  <c:v>16</c:v>
                </c:pt>
                <c:pt idx="36">
                  <c:v>35.073543778091903</c:v>
                </c:pt>
                <c:pt idx="37">
                  <c:v>15</c:v>
                </c:pt>
                <c:pt idx="38">
                  <c:v>39.967526630848923</c:v>
                </c:pt>
                <c:pt idx="39">
                  <c:v>16</c:v>
                </c:pt>
                <c:pt idx="40">
                  <c:v>39.967526630848923</c:v>
                </c:pt>
                <c:pt idx="41">
                  <c:v>16</c:v>
                </c:pt>
                <c:pt idx="42">
                  <c:v>39.355778774254297</c:v>
                </c:pt>
                <c:pt idx="43">
                  <c:v>10</c:v>
                </c:pt>
                <c:pt idx="44">
                  <c:v>39.763610678650707</c:v>
                </c:pt>
                <c:pt idx="45">
                  <c:v>14</c:v>
                </c:pt>
                <c:pt idx="46">
                  <c:v>36.297039491281161</c:v>
                </c:pt>
                <c:pt idx="47">
                  <c:v>13</c:v>
                </c:pt>
                <c:pt idx="48">
                  <c:v>38.132283061065039</c:v>
                </c:pt>
                <c:pt idx="49">
                  <c:v>15</c:v>
                </c:pt>
                <c:pt idx="50">
                  <c:v>36.908787347875787</c:v>
                </c:pt>
                <c:pt idx="51">
                  <c:v>15</c:v>
                </c:pt>
                <c:pt idx="52">
                  <c:v>35.073543778091903</c:v>
                </c:pt>
                <c:pt idx="53">
                  <c:v>13</c:v>
                </c:pt>
                <c:pt idx="54">
                  <c:v>40.783190439641757</c:v>
                </c:pt>
                <c:pt idx="55">
                  <c:v>16</c:v>
                </c:pt>
                <c:pt idx="56">
                  <c:v>39.967526630848923</c:v>
                </c:pt>
                <c:pt idx="57">
                  <c:v>16</c:v>
                </c:pt>
                <c:pt idx="58">
                  <c:v>39.355778774254297</c:v>
                </c:pt>
                <c:pt idx="59">
                  <c:v>14</c:v>
                </c:pt>
                <c:pt idx="60">
                  <c:v>37.92836710886683</c:v>
                </c:pt>
                <c:pt idx="61">
                  <c:v>11</c:v>
                </c:pt>
                <c:pt idx="62">
                  <c:v>38.947946869857873</c:v>
                </c:pt>
                <c:pt idx="63">
                  <c:v>10</c:v>
                </c:pt>
                <c:pt idx="64">
                  <c:v>37.92836710886683</c:v>
                </c:pt>
                <c:pt idx="65">
                  <c:v>14</c:v>
                </c:pt>
                <c:pt idx="66">
                  <c:v>37.92836710886683</c:v>
                </c:pt>
                <c:pt idx="67">
                  <c:v>12</c:v>
                </c:pt>
                <c:pt idx="68">
                  <c:v>39.559694726452499</c:v>
                </c:pt>
                <c:pt idx="69">
                  <c:v>11</c:v>
                </c:pt>
                <c:pt idx="70">
                  <c:v>39.763610678650707</c:v>
                </c:pt>
                <c:pt idx="71">
                  <c:v>11</c:v>
                </c:pt>
                <c:pt idx="72">
                  <c:v>37.92836710886683</c:v>
                </c:pt>
                <c:pt idx="73">
                  <c:v>14</c:v>
                </c:pt>
                <c:pt idx="74">
                  <c:v>37.92836710886683</c:v>
                </c:pt>
                <c:pt idx="75">
                  <c:v>14</c:v>
                </c:pt>
                <c:pt idx="76">
                  <c:v>36.908787347875787</c:v>
                </c:pt>
                <c:pt idx="77">
                  <c:v>15</c:v>
                </c:pt>
                <c:pt idx="78">
                  <c:v>39.967526630848923</c:v>
                </c:pt>
                <c:pt idx="79">
                  <c:v>15</c:v>
                </c:pt>
                <c:pt idx="80">
                  <c:v>38.947946869857873</c:v>
                </c:pt>
                <c:pt idx="81">
                  <c:v>16</c:v>
                </c:pt>
                <c:pt idx="82">
                  <c:v>41.394938296236383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'Results 1994-1999'!$C$7:$C$89</c:f>
              <c:strCache>
                <c:ptCount val="83"/>
                <c:pt idx="0">
                  <c:v>Common Neighbors</c:v>
                </c:pt>
                <c:pt idx="1">
                  <c:v>Adamic Adar similarity (Total Success)</c:v>
                </c:pt>
                <c:pt idx="2">
                  <c:v>Adamic Adar similarity</c:v>
                </c:pt>
                <c:pt idx="3">
                  <c:v>Jaccard similarity coefficient (Total Success)</c:v>
                </c:pt>
                <c:pt idx="4">
                  <c:v>Jaccard similarity coefficient</c:v>
                </c:pt>
                <c:pt idx="5">
                  <c:v>Preferential Attachment (Total Success)</c:v>
                </c:pt>
                <c:pt idx="6">
                  <c:v>Preferential Attachment</c:v>
                </c:pt>
                <c:pt idx="7">
                  <c:v>Time Score DF 0.8 (Total Success)</c:v>
                </c:pt>
                <c:pt idx="8">
                  <c:v>TS (β = 0.8)</c:v>
                </c:pt>
                <c:pt idx="9">
                  <c:v>Time Score DF 0.5 (Total Sucess)</c:v>
                </c:pt>
                <c:pt idx="10">
                  <c:v>TS (β = 0.5)</c:v>
                </c:pt>
                <c:pt idx="11">
                  <c:v>Time Score DF 0.2  (Total Sucess)</c:v>
                </c:pt>
                <c:pt idx="12">
                  <c:v>TS (β =  0.2)</c:v>
                </c:pt>
                <c:pt idx="13">
                  <c:v>Domain Time Score 0.8 0.8 (Total Success)</c:v>
                </c:pt>
                <c:pt idx="14">
                  <c:v>CTS (β = 0.8, α = 0.8) </c:v>
                </c:pt>
                <c:pt idx="15">
                  <c:v>Domain Time Score 0.8 0.5 (Total Success)</c:v>
                </c:pt>
                <c:pt idx="16">
                  <c:v>CTS (β = 0.8, α = 0.5) </c:v>
                </c:pt>
                <c:pt idx="17">
                  <c:v>Domain Time Score 0.8 0.2 (Total Success)</c:v>
                </c:pt>
                <c:pt idx="18">
                  <c:v>CTS (β = 0.8, α = 0.2) </c:v>
                </c:pt>
                <c:pt idx="19">
                  <c:v>Domain Time Score 0.5 0.8 (Total Success)</c:v>
                </c:pt>
                <c:pt idx="20">
                  <c:v>CTS (β = 0.5, α = 0.8) </c:v>
                </c:pt>
                <c:pt idx="21">
                  <c:v>Domain Time Score 0.5 0.5 (Total Success)</c:v>
                </c:pt>
                <c:pt idx="22">
                  <c:v>CTS (β = 0.5, α = 0.5) </c:v>
                </c:pt>
                <c:pt idx="23">
                  <c:v>Domain Time Score 0.5 0.2 (Total Success)</c:v>
                </c:pt>
                <c:pt idx="24">
                  <c:v>CTS (β = 0.5, α = 0.2) </c:v>
                </c:pt>
                <c:pt idx="25">
                  <c:v>Domain Time Score 0.2 0.8 (Total Success)</c:v>
                </c:pt>
                <c:pt idx="26">
                  <c:v>CTS (β = 0.2, α = 0.8) </c:v>
                </c:pt>
                <c:pt idx="27">
                  <c:v>Domain Time Score 0.2 0.5 (Total Success)</c:v>
                </c:pt>
                <c:pt idx="28">
                  <c:v>CTS (β = 0.2, α = 0.5) </c:v>
                </c:pt>
                <c:pt idx="29">
                  <c:v>Domain Time Score 0.2 0.2 (Total Success)</c:v>
                </c:pt>
                <c:pt idx="30">
                  <c:v>CTS (β = 0.2, α = 0.2) </c:v>
                </c:pt>
                <c:pt idx="31">
                  <c:v>cnW Time Score DF 0.8 (Total Success)</c:v>
                </c:pt>
                <c:pt idx="32">
                  <c:v>TwCN (β = 0.8)</c:v>
                </c:pt>
                <c:pt idx="33">
                  <c:v>cnW Time Score DF 0.5 (Total Success)</c:v>
                </c:pt>
                <c:pt idx="34">
                  <c:v>TwCN (β = 0.5)</c:v>
                </c:pt>
                <c:pt idx="35">
                  <c:v>cnW Time Score DF 0.2 (Total Success)</c:v>
                </c:pt>
                <c:pt idx="36">
                  <c:v>TwCN (β = 0.2)</c:v>
                </c:pt>
                <c:pt idx="37">
                  <c:v>aaW Time Score DF 0.8 (Total Success)</c:v>
                </c:pt>
                <c:pt idx="38">
                  <c:v>TwAA (β = 0.8)</c:v>
                </c:pt>
                <c:pt idx="39">
                  <c:v>aaW Time Score DF 0.5 (Total Success)</c:v>
                </c:pt>
                <c:pt idx="40">
                  <c:v>TwAA (β = 0.5)</c:v>
                </c:pt>
                <c:pt idx="41">
                  <c:v>aaW Time Score DF 0.2 (Total Success)</c:v>
                </c:pt>
                <c:pt idx="42">
                  <c:v>TwAA (β = 0.2)</c:v>
                </c:pt>
                <c:pt idx="43">
                  <c:v>cnWJC (Total Success)</c:v>
                </c:pt>
                <c:pt idx="44">
                  <c:v>CwCN</c:v>
                </c:pt>
                <c:pt idx="45">
                  <c:v>aaWJC (Total Success)</c:v>
                </c:pt>
                <c:pt idx="46">
                  <c:v>CwAA</c:v>
                </c:pt>
                <c:pt idx="47">
                  <c:v>cnW Context Time Score DF 0.8 (Total Success)</c:v>
                </c:pt>
                <c:pt idx="48">
                  <c:v>CTwCN (β = 0.8, α = 0.8) </c:v>
                </c:pt>
                <c:pt idx="49">
                  <c:v>cnW Context Time Score DF 0.5 (Total Success)</c:v>
                </c:pt>
                <c:pt idx="50">
                  <c:v>CTwCN (β = 0.8, α = 0.5) </c:v>
                </c:pt>
                <c:pt idx="51">
                  <c:v>cnW Context  Time Score DF 0.2 (Total Success)</c:v>
                </c:pt>
                <c:pt idx="52">
                  <c:v>CTwCN (β = 0.8, α = 0.2) </c:v>
                </c:pt>
                <c:pt idx="53">
                  <c:v>aaW Context Time Score DF 0.8 (Total Success)</c:v>
                </c:pt>
                <c:pt idx="54">
                  <c:v>CTwAA (β = 0.8, α = 0.8) </c:v>
                </c:pt>
                <c:pt idx="55">
                  <c:v>aaW Context Time Score DF 0.5 (Total Success)</c:v>
                </c:pt>
                <c:pt idx="56">
                  <c:v>CTwAA (β = 0.8, α = 0.5) </c:v>
                </c:pt>
                <c:pt idx="57">
                  <c:v>aaW Context Time Score DF 0.2 (Total Success)</c:v>
                </c:pt>
                <c:pt idx="58">
                  <c:v>CTwAA (β = 0.8, α = 0.2) </c:v>
                </c:pt>
                <c:pt idx="59">
                  <c:v>cnW Context Time Score DF 0.8 (Total Success)</c:v>
                </c:pt>
                <c:pt idx="60">
                  <c:v>CTwCN (β = 0.5, α = 0.8) </c:v>
                </c:pt>
                <c:pt idx="61">
                  <c:v>cnW Context Time Score DF 0.5 (Total Success)</c:v>
                </c:pt>
                <c:pt idx="62">
                  <c:v>CTwCN (β = 0.5, α = 0.5) </c:v>
                </c:pt>
                <c:pt idx="63">
                  <c:v>cnW Context  Time Score DF 0.2 (Total Success)</c:v>
                </c:pt>
                <c:pt idx="64">
                  <c:v>CTwCN (β = 0.5, α = 0.2) </c:v>
                </c:pt>
                <c:pt idx="65">
                  <c:v>aaW Context Time Score DF 0.8 (Total Success)</c:v>
                </c:pt>
                <c:pt idx="66">
                  <c:v>CTwAA (β = 0.5, α = 0.8) </c:v>
                </c:pt>
                <c:pt idx="67">
                  <c:v>aaW Context Time Score DF 0.5 (Total Success)</c:v>
                </c:pt>
                <c:pt idx="68">
                  <c:v>CTwAA (β = 0.5, α = 0.5) </c:v>
                </c:pt>
                <c:pt idx="69">
                  <c:v>aaW Context Time Score DF 0.2 (Total Success)</c:v>
                </c:pt>
                <c:pt idx="70">
                  <c:v>CTwAA (β = 0.5, α = 0.2) </c:v>
                </c:pt>
                <c:pt idx="71">
                  <c:v>cnW Context Time Score DF 0.8 (Total Success)</c:v>
                </c:pt>
                <c:pt idx="72">
                  <c:v>CTwCN (β = 0.2, α = 0.8) </c:v>
                </c:pt>
                <c:pt idx="73">
                  <c:v>cnW Context Time Score DF 0.5 (Total Success)</c:v>
                </c:pt>
                <c:pt idx="74">
                  <c:v>CTwCN (β = 0.2, α = 0.5) </c:v>
                </c:pt>
                <c:pt idx="75">
                  <c:v>cnW Context  Time Score DF 0.2 (Total Success)</c:v>
                </c:pt>
                <c:pt idx="76">
                  <c:v>CTwCN (β = 0.2, α = 0.2) </c:v>
                </c:pt>
                <c:pt idx="77">
                  <c:v>aaW Context Time Score DF 0.8 (Total Success)</c:v>
                </c:pt>
                <c:pt idx="78">
                  <c:v>CTwAA (β = 0.2, α = 0.8) </c:v>
                </c:pt>
                <c:pt idx="79">
                  <c:v>aaW Context Time Score DF 0.5 (Total Success)</c:v>
                </c:pt>
                <c:pt idx="80">
                  <c:v>CTwAA (β = 0.2, α = 0.5) </c:v>
                </c:pt>
                <c:pt idx="81">
                  <c:v>aaW Context Time Score DF 0.2 (Total Success)</c:v>
                </c:pt>
                <c:pt idx="82">
                  <c:v>CTwAA (β = 0.2, α = 0.2) </c:v>
                </c:pt>
              </c:strCache>
            </c:strRef>
          </c:cat>
          <c:val>
            <c:numRef>
              <c:f>'Results 1994-1999'!$M$7:$M$89</c:f>
              <c:numCache>
                <c:formatCode>0.00</c:formatCode>
                <c:ptCount val="83"/>
                <c:pt idx="0">
                  <c:v>63.653874187198333</c:v>
                </c:pt>
                <c:pt idx="1">
                  <c:v>181</c:v>
                </c:pt>
                <c:pt idx="2">
                  <c:v>66.150104547480638</c:v>
                </c:pt>
                <c:pt idx="3">
                  <c:v>163</c:v>
                </c:pt>
                <c:pt idx="4">
                  <c:v>66.243096505289046</c:v>
                </c:pt>
                <c:pt idx="5">
                  <c:v>71</c:v>
                </c:pt>
                <c:pt idx="6">
                  <c:v>26.535664168310316</c:v>
                </c:pt>
                <c:pt idx="7">
                  <c:v>184</c:v>
                </c:pt>
                <c:pt idx="8">
                  <c:v>79.491715806346861</c:v>
                </c:pt>
                <c:pt idx="9">
                  <c:v>189</c:v>
                </c:pt>
                <c:pt idx="10">
                  <c:v>83.104975615726289</c:v>
                </c:pt>
                <c:pt idx="11">
                  <c:v>182</c:v>
                </c:pt>
                <c:pt idx="12">
                  <c:v>80.696135742806661</c:v>
                </c:pt>
                <c:pt idx="13">
                  <c:v>185</c:v>
                </c:pt>
                <c:pt idx="14">
                  <c:v>81.900555679266475</c:v>
                </c:pt>
                <c:pt idx="15">
                  <c:v>194</c:v>
                </c:pt>
                <c:pt idx="16">
                  <c:v>84.309395552186075</c:v>
                </c:pt>
                <c:pt idx="17">
                  <c:v>195</c:v>
                </c:pt>
                <c:pt idx="18">
                  <c:v>79.491715806346861</c:v>
                </c:pt>
                <c:pt idx="19">
                  <c:v>188</c:v>
                </c:pt>
                <c:pt idx="20">
                  <c:v>84.309395552186075</c:v>
                </c:pt>
                <c:pt idx="21">
                  <c:v>189</c:v>
                </c:pt>
                <c:pt idx="22">
                  <c:v>84.309395552186075</c:v>
                </c:pt>
                <c:pt idx="23">
                  <c:v>191</c:v>
                </c:pt>
                <c:pt idx="24">
                  <c:v>77.082875933427275</c:v>
                </c:pt>
                <c:pt idx="25">
                  <c:v>179</c:v>
                </c:pt>
                <c:pt idx="26">
                  <c:v>83.104975615726289</c:v>
                </c:pt>
                <c:pt idx="27">
                  <c:v>182</c:v>
                </c:pt>
                <c:pt idx="28">
                  <c:v>83.104975615726289</c:v>
                </c:pt>
                <c:pt idx="29">
                  <c:v>185</c:v>
                </c:pt>
                <c:pt idx="30">
                  <c:v>77.082875933427275</c:v>
                </c:pt>
                <c:pt idx="31">
                  <c:v>175</c:v>
                </c:pt>
                <c:pt idx="32">
                  <c:v>72.26519618758806</c:v>
                </c:pt>
                <c:pt idx="33">
                  <c:v>178</c:v>
                </c:pt>
                <c:pt idx="34">
                  <c:v>69.856356314668474</c:v>
                </c:pt>
                <c:pt idx="35">
                  <c:v>172</c:v>
                </c:pt>
                <c:pt idx="36">
                  <c:v>71.06077625112826</c:v>
                </c:pt>
                <c:pt idx="37">
                  <c:v>196</c:v>
                </c:pt>
                <c:pt idx="38">
                  <c:v>73.46961612404786</c:v>
                </c:pt>
                <c:pt idx="39">
                  <c:v>196</c:v>
                </c:pt>
                <c:pt idx="40">
                  <c:v>72.26519618758806</c:v>
                </c:pt>
                <c:pt idx="41">
                  <c:v>193</c:v>
                </c:pt>
                <c:pt idx="42">
                  <c:v>73.46961612404786</c:v>
                </c:pt>
                <c:pt idx="43">
                  <c:v>195</c:v>
                </c:pt>
                <c:pt idx="44">
                  <c:v>64.901989367339482</c:v>
                </c:pt>
                <c:pt idx="45">
                  <c:v>178</c:v>
                </c:pt>
                <c:pt idx="46">
                  <c:v>68.646334907762906</c:v>
                </c:pt>
                <c:pt idx="47">
                  <c:v>187</c:v>
                </c:pt>
                <c:pt idx="48">
                  <c:v>73.46961612404786</c:v>
                </c:pt>
                <c:pt idx="49">
                  <c:v>181</c:v>
                </c:pt>
                <c:pt idx="50">
                  <c:v>72.26519618758806</c:v>
                </c:pt>
                <c:pt idx="51">
                  <c:v>172</c:v>
                </c:pt>
                <c:pt idx="52">
                  <c:v>69.856356314668474</c:v>
                </c:pt>
                <c:pt idx="53">
                  <c:v>200</c:v>
                </c:pt>
                <c:pt idx="54">
                  <c:v>72.390680448186345</c:v>
                </c:pt>
                <c:pt idx="55">
                  <c:v>196</c:v>
                </c:pt>
                <c:pt idx="56">
                  <c:v>69.894450087904062</c:v>
                </c:pt>
                <c:pt idx="57">
                  <c:v>193</c:v>
                </c:pt>
                <c:pt idx="58">
                  <c:v>72.26519618758806</c:v>
                </c:pt>
                <c:pt idx="59">
                  <c:v>186</c:v>
                </c:pt>
                <c:pt idx="60">
                  <c:v>75.87845599696746</c:v>
                </c:pt>
                <c:pt idx="61">
                  <c:v>191</c:v>
                </c:pt>
                <c:pt idx="62">
                  <c:v>79.491715806346861</c:v>
                </c:pt>
                <c:pt idx="63">
                  <c:v>186</c:v>
                </c:pt>
                <c:pt idx="64">
                  <c:v>74.67403606050766</c:v>
                </c:pt>
                <c:pt idx="65">
                  <c:v>186</c:v>
                </c:pt>
                <c:pt idx="66">
                  <c:v>75.87845599696746</c:v>
                </c:pt>
                <c:pt idx="67">
                  <c:v>194</c:v>
                </c:pt>
                <c:pt idx="68">
                  <c:v>75.87845599696746</c:v>
                </c:pt>
                <c:pt idx="69">
                  <c:v>195</c:v>
                </c:pt>
                <c:pt idx="70">
                  <c:v>72.26519618758806</c:v>
                </c:pt>
                <c:pt idx="71">
                  <c:v>186</c:v>
                </c:pt>
                <c:pt idx="72">
                  <c:v>77.082875933427275</c:v>
                </c:pt>
                <c:pt idx="73">
                  <c:v>186</c:v>
                </c:pt>
                <c:pt idx="74">
                  <c:v>73.46961612404786</c:v>
                </c:pt>
                <c:pt idx="75">
                  <c:v>181</c:v>
                </c:pt>
                <c:pt idx="76">
                  <c:v>72.26519618758806</c:v>
                </c:pt>
                <c:pt idx="77">
                  <c:v>196</c:v>
                </c:pt>
                <c:pt idx="78">
                  <c:v>75.87845599696746</c:v>
                </c:pt>
                <c:pt idx="79">
                  <c:v>191</c:v>
                </c:pt>
                <c:pt idx="80">
                  <c:v>72.26519618758806</c:v>
                </c:pt>
                <c:pt idx="81">
                  <c:v>203</c:v>
                </c:pt>
                <c:pt idx="82">
                  <c:v>72.26519618758806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7"/>
            <c:spPr>
              <a:solidFill>
                <a:sysClr val="window" lastClr="FFFFFF">
                  <a:lumMod val="50000"/>
                </a:sysClr>
              </a:solidFill>
              <a:ln>
                <a:noFill/>
              </a:ln>
            </c:spPr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1994-1999'!$C$7:$C$89</c:f>
              <c:strCache>
                <c:ptCount val="83"/>
                <c:pt idx="0">
                  <c:v>Common Neighbors</c:v>
                </c:pt>
                <c:pt idx="1">
                  <c:v>Adamic Adar similarity (Total Success)</c:v>
                </c:pt>
                <c:pt idx="2">
                  <c:v>Adamic Adar similarity</c:v>
                </c:pt>
                <c:pt idx="3">
                  <c:v>Jaccard similarity coefficient (Total Success)</c:v>
                </c:pt>
                <c:pt idx="4">
                  <c:v>Jaccard similarity coefficient</c:v>
                </c:pt>
                <c:pt idx="5">
                  <c:v>Preferential Attachment (Total Success)</c:v>
                </c:pt>
                <c:pt idx="6">
                  <c:v>Preferential Attachment</c:v>
                </c:pt>
                <c:pt idx="7">
                  <c:v>Time Score DF 0.8 (Total Success)</c:v>
                </c:pt>
                <c:pt idx="8">
                  <c:v>TS (β = 0.8)</c:v>
                </c:pt>
                <c:pt idx="9">
                  <c:v>Time Score DF 0.5 (Total Sucess)</c:v>
                </c:pt>
                <c:pt idx="10">
                  <c:v>TS (β = 0.5)</c:v>
                </c:pt>
                <c:pt idx="11">
                  <c:v>Time Score DF 0.2  (Total Sucess)</c:v>
                </c:pt>
                <c:pt idx="12">
                  <c:v>TS (β =  0.2)</c:v>
                </c:pt>
                <c:pt idx="13">
                  <c:v>Domain Time Score 0.8 0.8 (Total Success)</c:v>
                </c:pt>
                <c:pt idx="14">
                  <c:v>CTS (β = 0.8, α = 0.8) </c:v>
                </c:pt>
                <c:pt idx="15">
                  <c:v>Domain Time Score 0.8 0.5 (Total Success)</c:v>
                </c:pt>
                <c:pt idx="16">
                  <c:v>CTS (β = 0.8, α = 0.5) </c:v>
                </c:pt>
                <c:pt idx="17">
                  <c:v>Domain Time Score 0.8 0.2 (Total Success)</c:v>
                </c:pt>
                <c:pt idx="18">
                  <c:v>CTS (β = 0.8, α = 0.2) </c:v>
                </c:pt>
                <c:pt idx="19">
                  <c:v>Domain Time Score 0.5 0.8 (Total Success)</c:v>
                </c:pt>
                <c:pt idx="20">
                  <c:v>CTS (β = 0.5, α = 0.8) </c:v>
                </c:pt>
                <c:pt idx="21">
                  <c:v>Domain Time Score 0.5 0.5 (Total Success)</c:v>
                </c:pt>
                <c:pt idx="22">
                  <c:v>CTS (β = 0.5, α = 0.5) </c:v>
                </c:pt>
                <c:pt idx="23">
                  <c:v>Domain Time Score 0.5 0.2 (Total Success)</c:v>
                </c:pt>
                <c:pt idx="24">
                  <c:v>CTS (β = 0.5, α = 0.2) </c:v>
                </c:pt>
                <c:pt idx="25">
                  <c:v>Domain Time Score 0.2 0.8 (Total Success)</c:v>
                </c:pt>
                <c:pt idx="26">
                  <c:v>CTS (β = 0.2, α = 0.8) </c:v>
                </c:pt>
                <c:pt idx="27">
                  <c:v>Domain Time Score 0.2 0.5 (Total Success)</c:v>
                </c:pt>
                <c:pt idx="28">
                  <c:v>CTS (β = 0.2, α = 0.5) </c:v>
                </c:pt>
                <c:pt idx="29">
                  <c:v>Domain Time Score 0.2 0.2 (Total Success)</c:v>
                </c:pt>
                <c:pt idx="30">
                  <c:v>CTS (β = 0.2, α = 0.2) </c:v>
                </c:pt>
                <c:pt idx="31">
                  <c:v>cnW Time Score DF 0.8 (Total Success)</c:v>
                </c:pt>
                <c:pt idx="32">
                  <c:v>TwCN (β = 0.8)</c:v>
                </c:pt>
                <c:pt idx="33">
                  <c:v>cnW Time Score DF 0.5 (Total Success)</c:v>
                </c:pt>
                <c:pt idx="34">
                  <c:v>TwCN (β = 0.5)</c:v>
                </c:pt>
                <c:pt idx="35">
                  <c:v>cnW Time Score DF 0.2 (Total Success)</c:v>
                </c:pt>
                <c:pt idx="36">
                  <c:v>TwCN (β = 0.2)</c:v>
                </c:pt>
                <c:pt idx="37">
                  <c:v>aaW Time Score DF 0.8 (Total Success)</c:v>
                </c:pt>
                <c:pt idx="38">
                  <c:v>TwAA (β = 0.8)</c:v>
                </c:pt>
                <c:pt idx="39">
                  <c:v>aaW Time Score DF 0.5 (Total Success)</c:v>
                </c:pt>
                <c:pt idx="40">
                  <c:v>TwAA (β = 0.5)</c:v>
                </c:pt>
                <c:pt idx="41">
                  <c:v>aaW Time Score DF 0.2 (Total Success)</c:v>
                </c:pt>
                <c:pt idx="42">
                  <c:v>TwAA (β = 0.2)</c:v>
                </c:pt>
                <c:pt idx="43">
                  <c:v>cnWJC (Total Success)</c:v>
                </c:pt>
                <c:pt idx="44">
                  <c:v>CwCN</c:v>
                </c:pt>
                <c:pt idx="45">
                  <c:v>aaWJC (Total Success)</c:v>
                </c:pt>
                <c:pt idx="46">
                  <c:v>CwAA</c:v>
                </c:pt>
                <c:pt idx="47">
                  <c:v>cnW Context Time Score DF 0.8 (Total Success)</c:v>
                </c:pt>
                <c:pt idx="48">
                  <c:v>CTwCN (β = 0.8, α = 0.8) </c:v>
                </c:pt>
                <c:pt idx="49">
                  <c:v>cnW Context Time Score DF 0.5 (Total Success)</c:v>
                </c:pt>
                <c:pt idx="50">
                  <c:v>CTwCN (β = 0.8, α = 0.5) </c:v>
                </c:pt>
                <c:pt idx="51">
                  <c:v>cnW Context  Time Score DF 0.2 (Total Success)</c:v>
                </c:pt>
                <c:pt idx="52">
                  <c:v>CTwCN (β = 0.8, α = 0.2) </c:v>
                </c:pt>
                <c:pt idx="53">
                  <c:v>aaW Context Time Score DF 0.8 (Total Success)</c:v>
                </c:pt>
                <c:pt idx="54">
                  <c:v>CTwAA (β = 0.8, α = 0.8) </c:v>
                </c:pt>
                <c:pt idx="55">
                  <c:v>aaW Context Time Score DF 0.5 (Total Success)</c:v>
                </c:pt>
                <c:pt idx="56">
                  <c:v>CTwAA (β = 0.8, α = 0.5) </c:v>
                </c:pt>
                <c:pt idx="57">
                  <c:v>aaW Context Time Score DF 0.2 (Total Success)</c:v>
                </c:pt>
                <c:pt idx="58">
                  <c:v>CTwAA (β = 0.8, α = 0.2) </c:v>
                </c:pt>
                <c:pt idx="59">
                  <c:v>cnW Context Time Score DF 0.8 (Total Success)</c:v>
                </c:pt>
                <c:pt idx="60">
                  <c:v>CTwCN (β = 0.5, α = 0.8) </c:v>
                </c:pt>
                <c:pt idx="61">
                  <c:v>cnW Context Time Score DF 0.5 (Total Success)</c:v>
                </c:pt>
                <c:pt idx="62">
                  <c:v>CTwCN (β = 0.5, α = 0.5) </c:v>
                </c:pt>
                <c:pt idx="63">
                  <c:v>cnW Context  Time Score DF 0.2 (Total Success)</c:v>
                </c:pt>
                <c:pt idx="64">
                  <c:v>CTwCN (β = 0.5, α = 0.2) </c:v>
                </c:pt>
                <c:pt idx="65">
                  <c:v>aaW Context Time Score DF 0.8 (Total Success)</c:v>
                </c:pt>
                <c:pt idx="66">
                  <c:v>CTwAA (β = 0.5, α = 0.8) </c:v>
                </c:pt>
                <c:pt idx="67">
                  <c:v>aaW Context Time Score DF 0.5 (Total Success)</c:v>
                </c:pt>
                <c:pt idx="68">
                  <c:v>CTwAA (β = 0.5, α = 0.5) </c:v>
                </c:pt>
                <c:pt idx="69">
                  <c:v>aaW Context Time Score DF 0.2 (Total Success)</c:v>
                </c:pt>
                <c:pt idx="70">
                  <c:v>CTwAA (β = 0.5, α = 0.2) </c:v>
                </c:pt>
                <c:pt idx="71">
                  <c:v>cnW Context Time Score DF 0.8 (Total Success)</c:v>
                </c:pt>
                <c:pt idx="72">
                  <c:v>CTwCN (β = 0.2, α = 0.8) </c:v>
                </c:pt>
                <c:pt idx="73">
                  <c:v>cnW Context Time Score DF 0.5 (Total Success)</c:v>
                </c:pt>
                <c:pt idx="74">
                  <c:v>CTwCN (β = 0.2, α = 0.5) </c:v>
                </c:pt>
                <c:pt idx="75">
                  <c:v>cnW Context  Time Score DF 0.2 (Total Success)</c:v>
                </c:pt>
                <c:pt idx="76">
                  <c:v>CTwCN (β = 0.2, α = 0.2) </c:v>
                </c:pt>
                <c:pt idx="77">
                  <c:v>aaW Context Time Score DF 0.8 (Total Success)</c:v>
                </c:pt>
                <c:pt idx="78">
                  <c:v>CTwAA (β = 0.2, α = 0.8) </c:v>
                </c:pt>
                <c:pt idx="79">
                  <c:v>aaW Context Time Score DF 0.5 (Total Success)</c:v>
                </c:pt>
                <c:pt idx="80">
                  <c:v>CTwAA (β = 0.2, α = 0.5) </c:v>
                </c:pt>
                <c:pt idx="81">
                  <c:v>aaW Context Time Score DF 0.2 (Total Success)</c:v>
                </c:pt>
                <c:pt idx="82">
                  <c:v>CTwAA (β = 0.2, α = 0.2) </c:v>
                </c:pt>
              </c:strCache>
            </c:strRef>
          </c:cat>
          <c:val>
            <c:numRef>
              <c:f>'Results 1994-1999'!$N$7:$N$89</c:f>
              <c:numCache>
                <c:formatCode>0.00</c:formatCode>
                <c:ptCount val="83"/>
                <c:pt idx="0">
                  <c:v>51.576440797759247</c:v>
                </c:pt>
                <c:pt idx="1">
                  <c:v>88.6</c:v>
                </c:pt>
                <c:pt idx="2">
                  <c:v>55.102842638005868</c:v>
                </c:pt>
                <c:pt idx="3">
                  <c:v>81</c:v>
                </c:pt>
                <c:pt idx="4">
                  <c:v>52.322937009710721</c:v>
                </c:pt>
                <c:pt idx="5">
                  <c:v>21</c:v>
                </c:pt>
                <c:pt idx="6">
                  <c:v>8.6939735872762718</c:v>
                </c:pt>
                <c:pt idx="7">
                  <c:v>88.6</c:v>
                </c:pt>
                <c:pt idx="8">
                  <c:v>57.501720771582484</c:v>
                </c:pt>
                <c:pt idx="9">
                  <c:v>90.4</c:v>
                </c:pt>
                <c:pt idx="10">
                  <c:v>59.233723178703613</c:v>
                </c:pt>
                <c:pt idx="11">
                  <c:v>89.2</c:v>
                </c:pt>
                <c:pt idx="12">
                  <c:v>59.040467292868563</c:v>
                </c:pt>
                <c:pt idx="13">
                  <c:v>89.2</c:v>
                </c:pt>
                <c:pt idx="14">
                  <c:v>58.055459334849843</c:v>
                </c:pt>
                <c:pt idx="15">
                  <c:v>92.6</c:v>
                </c:pt>
                <c:pt idx="16">
                  <c:v>60.782951010320382</c:v>
                </c:pt>
                <c:pt idx="17">
                  <c:v>91.8</c:v>
                </c:pt>
                <c:pt idx="18">
                  <c:v>59.610575215563948</c:v>
                </c:pt>
                <c:pt idx="19">
                  <c:v>91.6</c:v>
                </c:pt>
                <c:pt idx="20">
                  <c:v>60.9627495899691</c:v>
                </c:pt>
                <c:pt idx="21">
                  <c:v>92.2</c:v>
                </c:pt>
                <c:pt idx="22">
                  <c:v>61.327904166206849</c:v>
                </c:pt>
                <c:pt idx="23">
                  <c:v>90.8</c:v>
                </c:pt>
                <c:pt idx="24">
                  <c:v>58.103674601212063</c:v>
                </c:pt>
                <c:pt idx="25">
                  <c:v>89.8</c:v>
                </c:pt>
                <c:pt idx="26">
                  <c:v>60.048628467729785</c:v>
                </c:pt>
                <c:pt idx="27">
                  <c:v>90</c:v>
                </c:pt>
                <c:pt idx="28">
                  <c:v>59.496857280733913</c:v>
                </c:pt>
                <c:pt idx="29">
                  <c:v>89.6</c:v>
                </c:pt>
                <c:pt idx="30">
                  <c:v>58.414786915593027</c:v>
                </c:pt>
                <c:pt idx="31">
                  <c:v>84</c:v>
                </c:pt>
                <c:pt idx="32">
                  <c:v>54.566757276939811</c:v>
                </c:pt>
                <c:pt idx="33">
                  <c:v>84.4</c:v>
                </c:pt>
                <c:pt idx="34">
                  <c:v>55.012773366721866</c:v>
                </c:pt>
                <c:pt idx="35">
                  <c:v>83.6</c:v>
                </c:pt>
                <c:pt idx="36">
                  <c:v>55.814392704423014</c:v>
                </c:pt>
                <c:pt idx="37">
                  <c:v>92.6</c:v>
                </c:pt>
                <c:pt idx="38">
                  <c:v>59.013737869459099</c:v>
                </c:pt>
                <c:pt idx="39">
                  <c:v>92.8</c:v>
                </c:pt>
                <c:pt idx="40">
                  <c:v>59.478162038725735</c:v>
                </c:pt>
                <c:pt idx="41">
                  <c:v>91.4</c:v>
                </c:pt>
                <c:pt idx="42">
                  <c:v>58.698330647074314</c:v>
                </c:pt>
                <c:pt idx="43" formatCode="General">
                  <c:v>87.6</c:v>
                </c:pt>
                <c:pt idx="44">
                  <c:v>50.989833761643936</c:v>
                </c:pt>
                <c:pt idx="45">
                  <c:v>90</c:v>
                </c:pt>
                <c:pt idx="46">
                  <c:v>55.745454661858368</c:v>
                </c:pt>
                <c:pt idx="47">
                  <c:v>89.4</c:v>
                </c:pt>
                <c:pt idx="48">
                  <c:v>56.487203734300451</c:v>
                </c:pt>
                <c:pt idx="49">
                  <c:v>86.6</c:v>
                </c:pt>
                <c:pt idx="50">
                  <c:v>56.065381011244042</c:v>
                </c:pt>
                <c:pt idx="51">
                  <c:v>84.2</c:v>
                </c:pt>
                <c:pt idx="52">
                  <c:v>55.316690659191792</c:v>
                </c:pt>
                <c:pt idx="53">
                  <c:v>93.6</c:v>
                </c:pt>
                <c:pt idx="54">
                  <c:v>55.071198155882016</c:v>
                </c:pt>
                <c:pt idx="55">
                  <c:v>93</c:v>
                </c:pt>
                <c:pt idx="56">
                  <c:v>56.675626101668357</c:v>
                </c:pt>
                <c:pt idx="57">
                  <c:v>92</c:v>
                </c:pt>
                <c:pt idx="58">
                  <c:v>59.281064117636923</c:v>
                </c:pt>
                <c:pt idx="59">
                  <c:v>89.8</c:v>
                </c:pt>
                <c:pt idx="60">
                  <c:v>57.733623011491787</c:v>
                </c:pt>
                <c:pt idx="61">
                  <c:v>89.6</c:v>
                </c:pt>
                <c:pt idx="62">
                  <c:v>54.921023916513697</c:v>
                </c:pt>
                <c:pt idx="63">
                  <c:v>87.2</c:v>
                </c:pt>
                <c:pt idx="64">
                  <c:v>52.623766136302493</c:v>
                </c:pt>
                <c:pt idx="65">
                  <c:v>91</c:v>
                </c:pt>
                <c:pt idx="66">
                  <c:v>58.182113110111104</c:v>
                </c:pt>
                <c:pt idx="67">
                  <c:v>91.6</c:v>
                </c:pt>
                <c:pt idx="68">
                  <c:v>56.498389911966136</c:v>
                </c:pt>
                <c:pt idx="69">
                  <c:v>90.2</c:v>
                </c:pt>
                <c:pt idx="70">
                  <c:v>54.187469189628288</c:v>
                </c:pt>
                <c:pt idx="71">
                  <c:v>87.8</c:v>
                </c:pt>
                <c:pt idx="72">
                  <c:v>53.736093917675113</c:v>
                </c:pt>
                <c:pt idx="73">
                  <c:v>86.8</c:v>
                </c:pt>
                <c:pt idx="74">
                  <c:v>54.881128999832583</c:v>
                </c:pt>
                <c:pt idx="75">
                  <c:v>85.4</c:v>
                </c:pt>
                <c:pt idx="76">
                  <c:v>54.711330083089209</c:v>
                </c:pt>
                <c:pt idx="77">
                  <c:v>92.2</c:v>
                </c:pt>
                <c:pt idx="78">
                  <c:v>59.196512444963467</c:v>
                </c:pt>
                <c:pt idx="79">
                  <c:v>90.4</c:v>
                </c:pt>
                <c:pt idx="80">
                  <c:v>57.495697436086132</c:v>
                </c:pt>
                <c:pt idx="81">
                  <c:v>92.8</c:v>
                </c:pt>
                <c:pt idx="82">
                  <c:v>58.890656550897333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538959872"/>
        <c:axId val="538787840"/>
      </c:stockChart>
      <c:catAx>
        <c:axId val="538959872"/>
        <c:scaling>
          <c:orientation val="minMax"/>
        </c:scaling>
        <c:delete val="0"/>
        <c:axPos val="b"/>
        <c:majorTickMark val="out"/>
        <c:minorTickMark val="none"/>
        <c:tickLblPos val="nextTo"/>
        <c:crossAx val="538787840"/>
        <c:crosses val="autoZero"/>
        <c:auto val="1"/>
        <c:lblAlgn val="ctr"/>
        <c:lblOffset val="100"/>
        <c:noMultiLvlLbl val="0"/>
      </c:catAx>
      <c:valAx>
        <c:axId val="5387878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38959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GR-QC - Random = 0,18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>
        <c:manualLayout>
          <c:layoutTarget val="inner"/>
          <c:xMode val="edge"/>
          <c:yMode val="edge"/>
          <c:x val="3.3931941548845899E-2"/>
          <c:y val="8.4748343166204054E-2"/>
          <c:w val="0.95791588511954484"/>
          <c:h val="0.84021317090290693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1994-1999'!$C$7:$C$91</c:f>
              <c:strCache>
                <c:ptCount val="85"/>
                <c:pt idx="0">
                  <c:v>Common Neighbors</c:v>
                </c:pt>
                <c:pt idx="1">
                  <c:v>Adamic Adar similarity (Total Success)</c:v>
                </c:pt>
                <c:pt idx="2">
                  <c:v>Adamic Adar similarity</c:v>
                </c:pt>
                <c:pt idx="3">
                  <c:v>Jaccard similarity coefficient (Total Success)</c:v>
                </c:pt>
                <c:pt idx="4">
                  <c:v>Jaccard similarity coefficient</c:v>
                </c:pt>
                <c:pt idx="5">
                  <c:v>Preferential Attachment (Total Success)</c:v>
                </c:pt>
                <c:pt idx="6">
                  <c:v>Preferential Attachment</c:v>
                </c:pt>
                <c:pt idx="7">
                  <c:v>Time Score DF 0.8 (Total Success)</c:v>
                </c:pt>
                <c:pt idx="8">
                  <c:v>TS (β = 0.8)</c:v>
                </c:pt>
                <c:pt idx="9">
                  <c:v>Time Score DF 0.5 (Total Sucess)</c:v>
                </c:pt>
                <c:pt idx="10">
                  <c:v>TS (β = 0.5)</c:v>
                </c:pt>
                <c:pt idx="11">
                  <c:v>Time Score DF 0.2  (Total Sucess)</c:v>
                </c:pt>
                <c:pt idx="12">
                  <c:v>TS (β =  0.2)</c:v>
                </c:pt>
                <c:pt idx="13">
                  <c:v>Domain Time Score 0.8 0.8 (Total Success)</c:v>
                </c:pt>
                <c:pt idx="14">
                  <c:v>CTS (β = 0.8, α = 0.8) </c:v>
                </c:pt>
                <c:pt idx="15">
                  <c:v>Domain Time Score 0.8 0.5 (Total Success)</c:v>
                </c:pt>
                <c:pt idx="16">
                  <c:v>CTS (β = 0.8, α = 0.5) </c:v>
                </c:pt>
                <c:pt idx="17">
                  <c:v>Domain Time Score 0.8 0.2 (Total Success)</c:v>
                </c:pt>
                <c:pt idx="18">
                  <c:v>CTS (β = 0.8, α = 0.2) </c:v>
                </c:pt>
                <c:pt idx="19">
                  <c:v>Domain Time Score 0.5 0.8 (Total Success)</c:v>
                </c:pt>
                <c:pt idx="20">
                  <c:v>CTS (β = 0.5, α = 0.8) </c:v>
                </c:pt>
                <c:pt idx="21">
                  <c:v>Domain Time Score 0.5 0.5 (Total Success)</c:v>
                </c:pt>
                <c:pt idx="22">
                  <c:v>CTS (β = 0.5, α = 0.5) </c:v>
                </c:pt>
                <c:pt idx="23">
                  <c:v>Domain Time Score 0.5 0.2 (Total Success)</c:v>
                </c:pt>
                <c:pt idx="24">
                  <c:v>CTS (β = 0.5, α = 0.2) </c:v>
                </c:pt>
                <c:pt idx="25">
                  <c:v>Domain Time Score 0.2 0.8 (Total Success)</c:v>
                </c:pt>
                <c:pt idx="26">
                  <c:v>CTS (β = 0.2, α = 0.8) </c:v>
                </c:pt>
                <c:pt idx="27">
                  <c:v>Domain Time Score 0.2 0.5 (Total Success)</c:v>
                </c:pt>
                <c:pt idx="28">
                  <c:v>CTS (β = 0.2, α = 0.5) </c:v>
                </c:pt>
                <c:pt idx="29">
                  <c:v>Domain Time Score 0.2 0.2 (Total Success)</c:v>
                </c:pt>
                <c:pt idx="30">
                  <c:v>CTS (β = 0.2, α = 0.2) </c:v>
                </c:pt>
                <c:pt idx="31">
                  <c:v>cnW Time Score DF 0.8 (Total Success)</c:v>
                </c:pt>
                <c:pt idx="32">
                  <c:v>TwCN (β = 0.8)</c:v>
                </c:pt>
                <c:pt idx="33">
                  <c:v>cnW Time Score DF 0.5 (Total Success)</c:v>
                </c:pt>
                <c:pt idx="34">
                  <c:v>TwCN (β = 0.5)</c:v>
                </c:pt>
                <c:pt idx="35">
                  <c:v>cnW Time Score DF 0.2 (Total Success)</c:v>
                </c:pt>
                <c:pt idx="36">
                  <c:v>TwCN (β = 0.2)</c:v>
                </c:pt>
                <c:pt idx="37">
                  <c:v>aaW Time Score DF 0.8 (Total Success)</c:v>
                </c:pt>
                <c:pt idx="38">
                  <c:v>TwAA (β = 0.8)</c:v>
                </c:pt>
                <c:pt idx="39">
                  <c:v>aaW Time Score DF 0.5 (Total Success)</c:v>
                </c:pt>
                <c:pt idx="40">
                  <c:v>TwAA (β = 0.5)</c:v>
                </c:pt>
                <c:pt idx="41">
                  <c:v>aaW Time Score DF 0.2 (Total Success)</c:v>
                </c:pt>
                <c:pt idx="42">
                  <c:v>TwAA (β = 0.2)</c:v>
                </c:pt>
                <c:pt idx="43">
                  <c:v>cnWJC (Total Success)</c:v>
                </c:pt>
                <c:pt idx="44">
                  <c:v>CwCN</c:v>
                </c:pt>
                <c:pt idx="45">
                  <c:v>aaWJC (Total Success)</c:v>
                </c:pt>
                <c:pt idx="46">
                  <c:v>CwAA</c:v>
                </c:pt>
                <c:pt idx="47">
                  <c:v>cnW Context Time Score DF 0.8 (Total Success)</c:v>
                </c:pt>
                <c:pt idx="48">
                  <c:v>CTwCN (β = 0.8, α = 0.8) </c:v>
                </c:pt>
                <c:pt idx="49">
                  <c:v>cnW Context Time Score DF 0.5 (Total Success)</c:v>
                </c:pt>
                <c:pt idx="50">
                  <c:v>CTwCN (β = 0.8, α = 0.5) </c:v>
                </c:pt>
                <c:pt idx="51">
                  <c:v>cnW Context  Time Score DF 0.2 (Total Success)</c:v>
                </c:pt>
                <c:pt idx="52">
                  <c:v>CTwCN (β = 0.8, α = 0.2) </c:v>
                </c:pt>
                <c:pt idx="53">
                  <c:v>aaW Context Time Score DF 0.8 (Total Success)</c:v>
                </c:pt>
                <c:pt idx="54">
                  <c:v>CTwAA (β = 0.8, α = 0.8) </c:v>
                </c:pt>
                <c:pt idx="55">
                  <c:v>aaW Context Time Score DF 0.5 (Total Success)</c:v>
                </c:pt>
                <c:pt idx="56">
                  <c:v>CTwAA (β = 0.8, α = 0.5) </c:v>
                </c:pt>
                <c:pt idx="57">
                  <c:v>aaW Context Time Score DF 0.2 (Total Success)</c:v>
                </c:pt>
                <c:pt idx="58">
                  <c:v>CTwAA (β = 0.8, α = 0.2) </c:v>
                </c:pt>
                <c:pt idx="59">
                  <c:v>cnW Context Time Score DF 0.8 (Total Success)</c:v>
                </c:pt>
                <c:pt idx="60">
                  <c:v>CTwCN (β = 0.5, α = 0.8) </c:v>
                </c:pt>
                <c:pt idx="61">
                  <c:v>cnW Context Time Score DF 0.5 (Total Success)</c:v>
                </c:pt>
                <c:pt idx="62">
                  <c:v>CTwCN (β = 0.5, α = 0.5) </c:v>
                </c:pt>
                <c:pt idx="63">
                  <c:v>cnW Context  Time Score DF 0.2 (Total Success)</c:v>
                </c:pt>
                <c:pt idx="64">
                  <c:v>CTwCN (β = 0.5, α = 0.2) </c:v>
                </c:pt>
                <c:pt idx="65">
                  <c:v>aaW Context Time Score DF 0.8 (Total Success)</c:v>
                </c:pt>
                <c:pt idx="66">
                  <c:v>CTwAA (β = 0.5, α = 0.8) </c:v>
                </c:pt>
                <c:pt idx="67">
                  <c:v>aaW Context Time Score DF 0.5 (Total Success)</c:v>
                </c:pt>
                <c:pt idx="68">
                  <c:v>CTwAA (β = 0.5, α = 0.5) </c:v>
                </c:pt>
                <c:pt idx="69">
                  <c:v>aaW Context Time Score DF 0.2 (Total Success)</c:v>
                </c:pt>
                <c:pt idx="70">
                  <c:v>CTwAA (β = 0.5, α = 0.2) </c:v>
                </c:pt>
                <c:pt idx="71">
                  <c:v>cnW Context Time Score DF 0.8 (Total Success)</c:v>
                </c:pt>
                <c:pt idx="72">
                  <c:v>CTwCN (β = 0.2, α = 0.8) </c:v>
                </c:pt>
                <c:pt idx="73">
                  <c:v>cnW Context Time Score DF 0.5 (Total Success)</c:v>
                </c:pt>
                <c:pt idx="74">
                  <c:v>CTwCN (β = 0.2, α = 0.5) </c:v>
                </c:pt>
                <c:pt idx="75">
                  <c:v>cnW Context  Time Score DF 0.2 (Total Success)</c:v>
                </c:pt>
                <c:pt idx="76">
                  <c:v>CTwCN (β = 0.2, α = 0.2) </c:v>
                </c:pt>
                <c:pt idx="77">
                  <c:v>aaW Context Time Score DF 0.8 (Total Success)</c:v>
                </c:pt>
                <c:pt idx="78">
                  <c:v>CTwAA (β = 0.2, α = 0.8) </c:v>
                </c:pt>
                <c:pt idx="79">
                  <c:v>aaW Context Time Score DF 0.5 (Total Success)</c:v>
                </c:pt>
                <c:pt idx="80">
                  <c:v>CTwAA (β = 0.2, α = 0.5) </c:v>
                </c:pt>
                <c:pt idx="81">
                  <c:v>aaW Context Time Score DF 0.2 (Total Success)</c:v>
                </c:pt>
                <c:pt idx="82">
                  <c:v>CTwAA (β = 0.2, α = 0.2) </c:v>
                </c:pt>
                <c:pt idx="83">
                  <c:v>Combinacao Linear (cn, aas, jc, pa, ts08, ts05, ts02)</c:v>
                </c:pt>
                <c:pt idx="84">
                  <c:v>Combinacao Linear (cn, aas, jc, pa, ts08, ts05, ts02)</c:v>
                </c:pt>
              </c:strCache>
            </c:strRef>
          </c:cat>
          <c:val>
            <c:numRef>
              <c:f>'Results 1994-1999'!$D$7:$D$91</c:f>
              <c:numCache>
                <c:formatCode>0.00</c:formatCode>
                <c:ptCount val="85"/>
                <c:pt idx="0">
                  <c:v>56.380414513293204</c:v>
                </c:pt>
                <c:pt idx="1">
                  <c:v>14</c:v>
                </c:pt>
                <c:pt idx="2">
                  <c:v>56.380414513293204</c:v>
                </c:pt>
                <c:pt idx="3">
                  <c:v>14</c:v>
                </c:pt>
                <c:pt idx="4">
                  <c:v>56.380414513293204</c:v>
                </c:pt>
                <c:pt idx="5">
                  <c:v>1</c:v>
                </c:pt>
                <c:pt idx="6">
                  <c:v>4.0271724652352283</c:v>
                </c:pt>
                <c:pt idx="7">
                  <c:v>14</c:v>
                </c:pt>
                <c:pt idx="8">
                  <c:v>56.380414513293204</c:v>
                </c:pt>
                <c:pt idx="9">
                  <c:v>15</c:v>
                </c:pt>
                <c:pt idx="10">
                  <c:v>60.407586978528435</c:v>
                </c:pt>
                <c:pt idx="11">
                  <c:v>15</c:v>
                </c:pt>
                <c:pt idx="12">
                  <c:v>60.407586978528435</c:v>
                </c:pt>
                <c:pt idx="13">
                  <c:v>15</c:v>
                </c:pt>
                <c:pt idx="14">
                  <c:v>60.407586978528435</c:v>
                </c:pt>
                <c:pt idx="15">
                  <c:v>16</c:v>
                </c:pt>
                <c:pt idx="16">
                  <c:v>64.434759443763653</c:v>
                </c:pt>
                <c:pt idx="17">
                  <c:v>16</c:v>
                </c:pt>
                <c:pt idx="18">
                  <c:v>64.434759443763653</c:v>
                </c:pt>
                <c:pt idx="19">
                  <c:v>16</c:v>
                </c:pt>
                <c:pt idx="20">
                  <c:v>64.434759443763653</c:v>
                </c:pt>
                <c:pt idx="21">
                  <c:v>16</c:v>
                </c:pt>
                <c:pt idx="22">
                  <c:v>64.434759443763653</c:v>
                </c:pt>
                <c:pt idx="23">
                  <c:v>14</c:v>
                </c:pt>
                <c:pt idx="24">
                  <c:v>56.380414513293204</c:v>
                </c:pt>
                <c:pt idx="25">
                  <c:v>15</c:v>
                </c:pt>
                <c:pt idx="26">
                  <c:v>60.407586978528435</c:v>
                </c:pt>
                <c:pt idx="27">
                  <c:v>15</c:v>
                </c:pt>
                <c:pt idx="28">
                  <c:v>60.407586978528435</c:v>
                </c:pt>
                <c:pt idx="29">
                  <c:v>15</c:v>
                </c:pt>
                <c:pt idx="30">
                  <c:v>60.407586978528435</c:v>
                </c:pt>
                <c:pt idx="31">
                  <c:v>14</c:v>
                </c:pt>
                <c:pt idx="32">
                  <c:v>56.380414513293204</c:v>
                </c:pt>
                <c:pt idx="33">
                  <c:v>15</c:v>
                </c:pt>
                <c:pt idx="34">
                  <c:v>60.407586978528435</c:v>
                </c:pt>
                <c:pt idx="35">
                  <c:v>16</c:v>
                </c:pt>
                <c:pt idx="36">
                  <c:v>64.434759443763653</c:v>
                </c:pt>
                <c:pt idx="37">
                  <c:v>15</c:v>
                </c:pt>
                <c:pt idx="38">
                  <c:v>60.407586978528435</c:v>
                </c:pt>
                <c:pt idx="39">
                  <c:v>16</c:v>
                </c:pt>
                <c:pt idx="40">
                  <c:v>64.434759443763653</c:v>
                </c:pt>
                <c:pt idx="41">
                  <c:v>16</c:v>
                </c:pt>
                <c:pt idx="42">
                  <c:v>64.434759443763653</c:v>
                </c:pt>
                <c:pt idx="43">
                  <c:v>10</c:v>
                </c:pt>
                <c:pt idx="44">
                  <c:v>40.271724652352283</c:v>
                </c:pt>
                <c:pt idx="45">
                  <c:v>14</c:v>
                </c:pt>
                <c:pt idx="46">
                  <c:v>56.380414513293204</c:v>
                </c:pt>
                <c:pt idx="47">
                  <c:v>13</c:v>
                </c:pt>
                <c:pt idx="48">
                  <c:v>52.353242048057965</c:v>
                </c:pt>
                <c:pt idx="49">
                  <c:v>15</c:v>
                </c:pt>
                <c:pt idx="50">
                  <c:v>60.407586978528435</c:v>
                </c:pt>
                <c:pt idx="51">
                  <c:v>15</c:v>
                </c:pt>
                <c:pt idx="52">
                  <c:v>60.407586978528435</c:v>
                </c:pt>
                <c:pt idx="53">
                  <c:v>13</c:v>
                </c:pt>
                <c:pt idx="54">
                  <c:v>52.353242048057965</c:v>
                </c:pt>
                <c:pt idx="55">
                  <c:v>16</c:v>
                </c:pt>
                <c:pt idx="56">
                  <c:v>64.434759443763653</c:v>
                </c:pt>
                <c:pt idx="57">
                  <c:v>16</c:v>
                </c:pt>
                <c:pt idx="58">
                  <c:v>64.434759443763653</c:v>
                </c:pt>
                <c:pt idx="59">
                  <c:v>14</c:v>
                </c:pt>
                <c:pt idx="60">
                  <c:v>56.380414513293204</c:v>
                </c:pt>
                <c:pt idx="61">
                  <c:v>11</c:v>
                </c:pt>
                <c:pt idx="62">
                  <c:v>44.298897117587515</c:v>
                </c:pt>
                <c:pt idx="63">
                  <c:v>10</c:v>
                </c:pt>
                <c:pt idx="64">
                  <c:v>40.271724652352283</c:v>
                </c:pt>
                <c:pt idx="65">
                  <c:v>14</c:v>
                </c:pt>
                <c:pt idx="66">
                  <c:v>56.380414513293204</c:v>
                </c:pt>
                <c:pt idx="67">
                  <c:v>12</c:v>
                </c:pt>
                <c:pt idx="68">
                  <c:v>48.32606958282274</c:v>
                </c:pt>
                <c:pt idx="69">
                  <c:v>11</c:v>
                </c:pt>
                <c:pt idx="70">
                  <c:v>44.298897117587515</c:v>
                </c:pt>
                <c:pt idx="71">
                  <c:v>11</c:v>
                </c:pt>
                <c:pt idx="72">
                  <c:v>44.298897117587515</c:v>
                </c:pt>
                <c:pt idx="73">
                  <c:v>14</c:v>
                </c:pt>
                <c:pt idx="74">
                  <c:v>56.380414513293204</c:v>
                </c:pt>
                <c:pt idx="75">
                  <c:v>14</c:v>
                </c:pt>
                <c:pt idx="76">
                  <c:v>56.380414513293204</c:v>
                </c:pt>
                <c:pt idx="77">
                  <c:v>15</c:v>
                </c:pt>
                <c:pt idx="78">
                  <c:v>60.407586978528435</c:v>
                </c:pt>
                <c:pt idx="79">
                  <c:v>15</c:v>
                </c:pt>
                <c:pt idx="80">
                  <c:v>60.407586978528435</c:v>
                </c:pt>
                <c:pt idx="81">
                  <c:v>16</c:v>
                </c:pt>
                <c:pt idx="82">
                  <c:v>64.434759443763653</c:v>
                </c:pt>
                <c:pt idx="8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38961408"/>
        <c:axId val="538790144"/>
        <c:axId val="0"/>
      </c:bar3DChart>
      <c:catAx>
        <c:axId val="538961408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9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38790144"/>
        <c:crosses val="autoZero"/>
        <c:auto val="1"/>
        <c:lblAlgn val="ctr"/>
        <c:lblOffset val="100"/>
        <c:noMultiLvlLbl val="0"/>
      </c:catAx>
      <c:valAx>
        <c:axId val="5387901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,000_-;\-* ###,000_-;_-* &quot;-&quot;??_-;_-@_-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38961408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HEP-TH - Random = 0,11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1994-1999'!$C$7:$C$91</c:f>
              <c:strCache>
                <c:ptCount val="85"/>
                <c:pt idx="0">
                  <c:v>Common Neighbors</c:v>
                </c:pt>
                <c:pt idx="1">
                  <c:v>Adamic Adar similarity (Total Success)</c:v>
                </c:pt>
                <c:pt idx="2">
                  <c:v>Adamic Adar similarity</c:v>
                </c:pt>
                <c:pt idx="3">
                  <c:v>Jaccard similarity coefficient (Total Success)</c:v>
                </c:pt>
                <c:pt idx="4">
                  <c:v>Jaccard similarity coefficient</c:v>
                </c:pt>
                <c:pt idx="5">
                  <c:v>Preferential Attachment (Total Success)</c:v>
                </c:pt>
                <c:pt idx="6">
                  <c:v>Preferential Attachment</c:v>
                </c:pt>
                <c:pt idx="7">
                  <c:v>Time Score DF 0.8 (Total Success)</c:v>
                </c:pt>
                <c:pt idx="8">
                  <c:v>TS (β = 0.8)</c:v>
                </c:pt>
                <c:pt idx="9">
                  <c:v>Time Score DF 0.5 (Total Sucess)</c:v>
                </c:pt>
                <c:pt idx="10">
                  <c:v>TS (β = 0.5)</c:v>
                </c:pt>
                <c:pt idx="11">
                  <c:v>Time Score DF 0.2  (Total Sucess)</c:v>
                </c:pt>
                <c:pt idx="12">
                  <c:v>TS (β =  0.2)</c:v>
                </c:pt>
                <c:pt idx="13">
                  <c:v>Domain Time Score 0.8 0.8 (Total Success)</c:v>
                </c:pt>
                <c:pt idx="14">
                  <c:v>CTS (β = 0.8, α = 0.8) </c:v>
                </c:pt>
                <c:pt idx="15">
                  <c:v>Domain Time Score 0.8 0.5 (Total Success)</c:v>
                </c:pt>
                <c:pt idx="16">
                  <c:v>CTS (β = 0.8, α = 0.5) </c:v>
                </c:pt>
                <c:pt idx="17">
                  <c:v>Domain Time Score 0.8 0.2 (Total Success)</c:v>
                </c:pt>
                <c:pt idx="18">
                  <c:v>CTS (β = 0.8, α = 0.2) </c:v>
                </c:pt>
                <c:pt idx="19">
                  <c:v>Domain Time Score 0.5 0.8 (Total Success)</c:v>
                </c:pt>
                <c:pt idx="20">
                  <c:v>CTS (β = 0.5, α = 0.8) </c:v>
                </c:pt>
                <c:pt idx="21">
                  <c:v>Domain Time Score 0.5 0.5 (Total Success)</c:v>
                </c:pt>
                <c:pt idx="22">
                  <c:v>CTS (β = 0.5, α = 0.5) </c:v>
                </c:pt>
                <c:pt idx="23">
                  <c:v>Domain Time Score 0.5 0.2 (Total Success)</c:v>
                </c:pt>
                <c:pt idx="24">
                  <c:v>CTS (β = 0.5, α = 0.2) </c:v>
                </c:pt>
                <c:pt idx="25">
                  <c:v>Domain Time Score 0.2 0.8 (Total Success)</c:v>
                </c:pt>
                <c:pt idx="26">
                  <c:v>CTS (β = 0.2, α = 0.8) </c:v>
                </c:pt>
                <c:pt idx="27">
                  <c:v>Domain Time Score 0.2 0.5 (Total Success)</c:v>
                </c:pt>
                <c:pt idx="28">
                  <c:v>CTS (β = 0.2, α = 0.5) </c:v>
                </c:pt>
                <c:pt idx="29">
                  <c:v>Domain Time Score 0.2 0.2 (Total Success)</c:v>
                </c:pt>
                <c:pt idx="30">
                  <c:v>CTS (β = 0.2, α = 0.2) </c:v>
                </c:pt>
                <c:pt idx="31">
                  <c:v>cnW Time Score DF 0.8 (Total Success)</c:v>
                </c:pt>
                <c:pt idx="32">
                  <c:v>TwCN (β = 0.8)</c:v>
                </c:pt>
                <c:pt idx="33">
                  <c:v>cnW Time Score DF 0.5 (Total Success)</c:v>
                </c:pt>
                <c:pt idx="34">
                  <c:v>TwCN (β = 0.5)</c:v>
                </c:pt>
                <c:pt idx="35">
                  <c:v>cnW Time Score DF 0.2 (Total Success)</c:v>
                </c:pt>
                <c:pt idx="36">
                  <c:v>TwCN (β = 0.2)</c:v>
                </c:pt>
                <c:pt idx="37">
                  <c:v>aaW Time Score DF 0.8 (Total Success)</c:v>
                </c:pt>
                <c:pt idx="38">
                  <c:v>TwAA (β = 0.8)</c:v>
                </c:pt>
                <c:pt idx="39">
                  <c:v>aaW Time Score DF 0.5 (Total Success)</c:v>
                </c:pt>
                <c:pt idx="40">
                  <c:v>TwAA (β = 0.5)</c:v>
                </c:pt>
                <c:pt idx="41">
                  <c:v>aaW Time Score DF 0.2 (Total Success)</c:v>
                </c:pt>
                <c:pt idx="42">
                  <c:v>TwAA (β = 0.2)</c:v>
                </c:pt>
                <c:pt idx="43">
                  <c:v>cnWJC (Total Success)</c:v>
                </c:pt>
                <c:pt idx="44">
                  <c:v>CwCN</c:v>
                </c:pt>
                <c:pt idx="45">
                  <c:v>aaWJC (Total Success)</c:v>
                </c:pt>
                <c:pt idx="46">
                  <c:v>CwAA</c:v>
                </c:pt>
                <c:pt idx="47">
                  <c:v>cnW Context Time Score DF 0.8 (Total Success)</c:v>
                </c:pt>
                <c:pt idx="48">
                  <c:v>CTwCN (β = 0.8, α = 0.8) </c:v>
                </c:pt>
                <c:pt idx="49">
                  <c:v>cnW Context Time Score DF 0.5 (Total Success)</c:v>
                </c:pt>
                <c:pt idx="50">
                  <c:v>CTwCN (β = 0.8, α = 0.5) </c:v>
                </c:pt>
                <c:pt idx="51">
                  <c:v>cnW Context  Time Score DF 0.2 (Total Success)</c:v>
                </c:pt>
                <c:pt idx="52">
                  <c:v>CTwCN (β = 0.8, α = 0.2) </c:v>
                </c:pt>
                <c:pt idx="53">
                  <c:v>aaW Context Time Score DF 0.8 (Total Success)</c:v>
                </c:pt>
                <c:pt idx="54">
                  <c:v>CTwAA (β = 0.8, α = 0.8) </c:v>
                </c:pt>
                <c:pt idx="55">
                  <c:v>aaW Context Time Score DF 0.5 (Total Success)</c:v>
                </c:pt>
                <c:pt idx="56">
                  <c:v>CTwAA (β = 0.8, α = 0.5) </c:v>
                </c:pt>
                <c:pt idx="57">
                  <c:v>aaW Context Time Score DF 0.2 (Total Success)</c:v>
                </c:pt>
                <c:pt idx="58">
                  <c:v>CTwAA (β = 0.8, α = 0.2) </c:v>
                </c:pt>
                <c:pt idx="59">
                  <c:v>cnW Context Time Score DF 0.8 (Total Success)</c:v>
                </c:pt>
                <c:pt idx="60">
                  <c:v>CTwCN (β = 0.5, α = 0.8) </c:v>
                </c:pt>
                <c:pt idx="61">
                  <c:v>cnW Context Time Score DF 0.5 (Total Success)</c:v>
                </c:pt>
                <c:pt idx="62">
                  <c:v>CTwCN (β = 0.5, α = 0.5) </c:v>
                </c:pt>
                <c:pt idx="63">
                  <c:v>cnW Context  Time Score DF 0.2 (Total Success)</c:v>
                </c:pt>
                <c:pt idx="64">
                  <c:v>CTwCN (β = 0.5, α = 0.2) </c:v>
                </c:pt>
                <c:pt idx="65">
                  <c:v>aaW Context Time Score DF 0.8 (Total Success)</c:v>
                </c:pt>
                <c:pt idx="66">
                  <c:v>CTwAA (β = 0.5, α = 0.8) </c:v>
                </c:pt>
                <c:pt idx="67">
                  <c:v>aaW Context Time Score DF 0.5 (Total Success)</c:v>
                </c:pt>
                <c:pt idx="68">
                  <c:v>CTwAA (β = 0.5, α = 0.5) </c:v>
                </c:pt>
                <c:pt idx="69">
                  <c:v>aaW Context Time Score DF 0.2 (Total Success)</c:v>
                </c:pt>
                <c:pt idx="70">
                  <c:v>CTwAA (β = 0.5, α = 0.2) </c:v>
                </c:pt>
                <c:pt idx="71">
                  <c:v>cnW Context Time Score DF 0.8 (Total Success)</c:v>
                </c:pt>
                <c:pt idx="72">
                  <c:v>CTwCN (β = 0.2, α = 0.8) </c:v>
                </c:pt>
                <c:pt idx="73">
                  <c:v>cnW Context Time Score DF 0.5 (Total Success)</c:v>
                </c:pt>
                <c:pt idx="74">
                  <c:v>CTwCN (β = 0.2, α = 0.5) </c:v>
                </c:pt>
                <c:pt idx="75">
                  <c:v>cnW Context  Time Score DF 0.2 (Total Success)</c:v>
                </c:pt>
                <c:pt idx="76">
                  <c:v>CTwCN (β = 0.2, α = 0.2) </c:v>
                </c:pt>
                <c:pt idx="77">
                  <c:v>aaW Context Time Score DF 0.8 (Total Success)</c:v>
                </c:pt>
                <c:pt idx="78">
                  <c:v>CTwAA (β = 0.2, α = 0.8) </c:v>
                </c:pt>
                <c:pt idx="79">
                  <c:v>aaW Context Time Score DF 0.5 (Total Success)</c:v>
                </c:pt>
                <c:pt idx="80">
                  <c:v>CTwAA (β = 0.2, α = 0.5) </c:v>
                </c:pt>
                <c:pt idx="81">
                  <c:v>aaW Context Time Score DF 0.2 (Total Success)</c:v>
                </c:pt>
                <c:pt idx="82">
                  <c:v>CTwAA (β = 0.2, α = 0.2) </c:v>
                </c:pt>
                <c:pt idx="83">
                  <c:v>Combinacao Linear (cn, aas, jc, pa, ts08, ts05, ts02)</c:v>
                </c:pt>
                <c:pt idx="84">
                  <c:v>Combinacao Linear (cn, aas, jc, pa, ts08, ts05, ts02)</c:v>
                </c:pt>
              </c:strCache>
            </c:strRef>
          </c:cat>
          <c:val>
            <c:numRef>
              <c:f>'Results 1994-1999'!$E$7:$E$91</c:f>
              <c:numCache>
                <c:formatCode>0.00</c:formatCode>
                <c:ptCount val="85"/>
                <c:pt idx="0">
                  <c:v>50.585637331311638</c:v>
                </c:pt>
                <c:pt idx="1">
                  <c:v>52</c:v>
                </c:pt>
                <c:pt idx="2">
                  <c:v>62.629836695909653</c:v>
                </c:pt>
                <c:pt idx="3">
                  <c:v>55</c:v>
                </c:pt>
                <c:pt idx="4">
                  <c:v>66.243096505289046</c:v>
                </c:pt>
                <c:pt idx="5">
                  <c:v>2</c:v>
                </c:pt>
                <c:pt idx="6">
                  <c:v>2.4088398729196023</c:v>
                </c:pt>
                <c:pt idx="7">
                  <c:v>66</c:v>
                </c:pt>
                <c:pt idx="8">
                  <c:v>79.491715806346861</c:v>
                </c:pt>
                <c:pt idx="9">
                  <c:v>69</c:v>
                </c:pt>
                <c:pt idx="10">
                  <c:v>83.104975615726289</c:v>
                </c:pt>
                <c:pt idx="11">
                  <c:v>67</c:v>
                </c:pt>
                <c:pt idx="12">
                  <c:v>80.696135742806661</c:v>
                </c:pt>
                <c:pt idx="13">
                  <c:v>68</c:v>
                </c:pt>
                <c:pt idx="14">
                  <c:v>81.900555679266475</c:v>
                </c:pt>
                <c:pt idx="15">
                  <c:v>70</c:v>
                </c:pt>
                <c:pt idx="16">
                  <c:v>84.309395552186075</c:v>
                </c:pt>
                <c:pt idx="17">
                  <c:v>66</c:v>
                </c:pt>
                <c:pt idx="18">
                  <c:v>79.491715806346861</c:v>
                </c:pt>
                <c:pt idx="19">
                  <c:v>70</c:v>
                </c:pt>
                <c:pt idx="20">
                  <c:v>84.309395552186075</c:v>
                </c:pt>
                <c:pt idx="21">
                  <c:v>70</c:v>
                </c:pt>
                <c:pt idx="22">
                  <c:v>84.309395552186075</c:v>
                </c:pt>
                <c:pt idx="23">
                  <c:v>64</c:v>
                </c:pt>
                <c:pt idx="24">
                  <c:v>77.082875933427275</c:v>
                </c:pt>
                <c:pt idx="25">
                  <c:v>69</c:v>
                </c:pt>
                <c:pt idx="26">
                  <c:v>83.104975615726289</c:v>
                </c:pt>
                <c:pt idx="27">
                  <c:v>69</c:v>
                </c:pt>
                <c:pt idx="28">
                  <c:v>83.104975615726289</c:v>
                </c:pt>
                <c:pt idx="29">
                  <c:v>64</c:v>
                </c:pt>
                <c:pt idx="30">
                  <c:v>77.082875933427275</c:v>
                </c:pt>
                <c:pt idx="31">
                  <c:v>60</c:v>
                </c:pt>
                <c:pt idx="32">
                  <c:v>72.26519618758806</c:v>
                </c:pt>
                <c:pt idx="33">
                  <c:v>58</c:v>
                </c:pt>
                <c:pt idx="34">
                  <c:v>69.856356314668474</c:v>
                </c:pt>
                <c:pt idx="35">
                  <c:v>59</c:v>
                </c:pt>
                <c:pt idx="36">
                  <c:v>71.06077625112826</c:v>
                </c:pt>
                <c:pt idx="37">
                  <c:v>61</c:v>
                </c:pt>
                <c:pt idx="38">
                  <c:v>73.46961612404786</c:v>
                </c:pt>
                <c:pt idx="39">
                  <c:v>60</c:v>
                </c:pt>
                <c:pt idx="40">
                  <c:v>72.26519618758806</c:v>
                </c:pt>
                <c:pt idx="41">
                  <c:v>61</c:v>
                </c:pt>
                <c:pt idx="42">
                  <c:v>73.46961612404786</c:v>
                </c:pt>
                <c:pt idx="43">
                  <c:v>51</c:v>
                </c:pt>
                <c:pt idx="44">
                  <c:v>61.42541675944986</c:v>
                </c:pt>
                <c:pt idx="45">
                  <c:v>50</c:v>
                </c:pt>
                <c:pt idx="46">
                  <c:v>60.220996822990053</c:v>
                </c:pt>
                <c:pt idx="47">
                  <c:v>61</c:v>
                </c:pt>
                <c:pt idx="48">
                  <c:v>73.46961612404786</c:v>
                </c:pt>
                <c:pt idx="49">
                  <c:v>60</c:v>
                </c:pt>
                <c:pt idx="50">
                  <c:v>72.26519618758806</c:v>
                </c:pt>
                <c:pt idx="51">
                  <c:v>58</c:v>
                </c:pt>
                <c:pt idx="52">
                  <c:v>69.856356314668474</c:v>
                </c:pt>
                <c:pt idx="53">
                  <c:v>61</c:v>
                </c:pt>
                <c:pt idx="54">
                  <c:v>59</c:v>
                </c:pt>
                <c:pt idx="55">
                  <c:v>63</c:v>
                </c:pt>
                <c:pt idx="56">
                  <c:v>59</c:v>
                </c:pt>
                <c:pt idx="57">
                  <c:v>60</c:v>
                </c:pt>
                <c:pt idx="58">
                  <c:v>72.26519618758806</c:v>
                </c:pt>
                <c:pt idx="59">
                  <c:v>63</c:v>
                </c:pt>
                <c:pt idx="60">
                  <c:v>75.87845599696746</c:v>
                </c:pt>
                <c:pt idx="61">
                  <c:v>66</c:v>
                </c:pt>
                <c:pt idx="62">
                  <c:v>79.491715806346861</c:v>
                </c:pt>
                <c:pt idx="63">
                  <c:v>62</c:v>
                </c:pt>
                <c:pt idx="64">
                  <c:v>74.67403606050766</c:v>
                </c:pt>
                <c:pt idx="65">
                  <c:v>63</c:v>
                </c:pt>
                <c:pt idx="66">
                  <c:v>75.87845599696746</c:v>
                </c:pt>
                <c:pt idx="67">
                  <c:v>63</c:v>
                </c:pt>
                <c:pt idx="68">
                  <c:v>75.87845599696746</c:v>
                </c:pt>
                <c:pt idx="69">
                  <c:v>60</c:v>
                </c:pt>
                <c:pt idx="70">
                  <c:v>72.26519618758806</c:v>
                </c:pt>
                <c:pt idx="71">
                  <c:v>64</c:v>
                </c:pt>
                <c:pt idx="72">
                  <c:v>77.082875933427275</c:v>
                </c:pt>
                <c:pt idx="73">
                  <c:v>61</c:v>
                </c:pt>
                <c:pt idx="74">
                  <c:v>73.46961612404786</c:v>
                </c:pt>
                <c:pt idx="75">
                  <c:v>60</c:v>
                </c:pt>
                <c:pt idx="76">
                  <c:v>72.26519618758806</c:v>
                </c:pt>
                <c:pt idx="77">
                  <c:v>63</c:v>
                </c:pt>
                <c:pt idx="78">
                  <c:v>75.87845599696746</c:v>
                </c:pt>
                <c:pt idx="79">
                  <c:v>60</c:v>
                </c:pt>
                <c:pt idx="80">
                  <c:v>72.26519618758806</c:v>
                </c:pt>
                <c:pt idx="81">
                  <c:v>60</c:v>
                </c:pt>
                <c:pt idx="82">
                  <c:v>72.26519618758806</c:v>
                </c:pt>
                <c:pt idx="8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38963456"/>
        <c:axId val="538791872"/>
        <c:axId val="0"/>
      </c:bar3DChart>
      <c:catAx>
        <c:axId val="538963456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38791872"/>
        <c:crosses val="autoZero"/>
        <c:auto val="1"/>
        <c:lblAlgn val="ctr"/>
        <c:lblOffset val="100"/>
        <c:noMultiLvlLbl val="0"/>
      </c:catAx>
      <c:valAx>
        <c:axId val="5387918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,000_-;\-* ###,000_-;_-* &quot;-&quot;??_-;_-@_-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38963456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HEP-PH - Random = 0,14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1994-1999'!$C$7:$C$91</c:f>
              <c:strCache>
                <c:ptCount val="85"/>
                <c:pt idx="0">
                  <c:v>Common Neighbors</c:v>
                </c:pt>
                <c:pt idx="1">
                  <c:v>Adamic Adar similarity (Total Success)</c:v>
                </c:pt>
                <c:pt idx="2">
                  <c:v>Adamic Adar similarity</c:v>
                </c:pt>
                <c:pt idx="3">
                  <c:v>Jaccard similarity coefficient (Total Success)</c:v>
                </c:pt>
                <c:pt idx="4">
                  <c:v>Jaccard similarity coefficient</c:v>
                </c:pt>
                <c:pt idx="5">
                  <c:v>Preferential Attachment (Total Success)</c:v>
                </c:pt>
                <c:pt idx="6">
                  <c:v>Preferential Attachment</c:v>
                </c:pt>
                <c:pt idx="7">
                  <c:v>Time Score DF 0.8 (Total Success)</c:v>
                </c:pt>
                <c:pt idx="8">
                  <c:v>TS (β = 0.8)</c:v>
                </c:pt>
                <c:pt idx="9">
                  <c:v>Time Score DF 0.5 (Total Sucess)</c:v>
                </c:pt>
                <c:pt idx="10">
                  <c:v>TS (β = 0.5)</c:v>
                </c:pt>
                <c:pt idx="11">
                  <c:v>Time Score DF 0.2  (Total Sucess)</c:v>
                </c:pt>
                <c:pt idx="12">
                  <c:v>TS (β =  0.2)</c:v>
                </c:pt>
                <c:pt idx="13">
                  <c:v>Domain Time Score 0.8 0.8 (Total Success)</c:v>
                </c:pt>
                <c:pt idx="14">
                  <c:v>CTS (β = 0.8, α = 0.8) </c:v>
                </c:pt>
                <c:pt idx="15">
                  <c:v>Domain Time Score 0.8 0.5 (Total Success)</c:v>
                </c:pt>
                <c:pt idx="16">
                  <c:v>CTS (β = 0.8, α = 0.5) </c:v>
                </c:pt>
                <c:pt idx="17">
                  <c:v>Domain Time Score 0.8 0.2 (Total Success)</c:v>
                </c:pt>
                <c:pt idx="18">
                  <c:v>CTS (β = 0.8, α = 0.2) </c:v>
                </c:pt>
                <c:pt idx="19">
                  <c:v>Domain Time Score 0.5 0.8 (Total Success)</c:v>
                </c:pt>
                <c:pt idx="20">
                  <c:v>CTS (β = 0.5, α = 0.8) </c:v>
                </c:pt>
                <c:pt idx="21">
                  <c:v>Domain Time Score 0.5 0.5 (Total Success)</c:v>
                </c:pt>
                <c:pt idx="22">
                  <c:v>CTS (β = 0.5, α = 0.5) </c:v>
                </c:pt>
                <c:pt idx="23">
                  <c:v>Domain Time Score 0.5 0.2 (Total Success)</c:v>
                </c:pt>
                <c:pt idx="24">
                  <c:v>CTS (β = 0.5, α = 0.2) </c:v>
                </c:pt>
                <c:pt idx="25">
                  <c:v>Domain Time Score 0.2 0.8 (Total Success)</c:v>
                </c:pt>
                <c:pt idx="26">
                  <c:v>CTS (β = 0.2, α = 0.8) </c:v>
                </c:pt>
                <c:pt idx="27">
                  <c:v>Domain Time Score 0.2 0.5 (Total Success)</c:v>
                </c:pt>
                <c:pt idx="28">
                  <c:v>CTS (β = 0.2, α = 0.5) </c:v>
                </c:pt>
                <c:pt idx="29">
                  <c:v>Domain Time Score 0.2 0.2 (Total Success)</c:v>
                </c:pt>
                <c:pt idx="30">
                  <c:v>CTS (β = 0.2, α = 0.2) </c:v>
                </c:pt>
                <c:pt idx="31">
                  <c:v>cnW Time Score DF 0.8 (Total Success)</c:v>
                </c:pt>
                <c:pt idx="32">
                  <c:v>TwCN (β = 0.8)</c:v>
                </c:pt>
                <c:pt idx="33">
                  <c:v>cnW Time Score DF 0.5 (Total Success)</c:v>
                </c:pt>
                <c:pt idx="34">
                  <c:v>TwCN (β = 0.5)</c:v>
                </c:pt>
                <c:pt idx="35">
                  <c:v>cnW Time Score DF 0.2 (Total Success)</c:v>
                </c:pt>
                <c:pt idx="36">
                  <c:v>TwCN (β = 0.2)</c:v>
                </c:pt>
                <c:pt idx="37">
                  <c:v>aaW Time Score DF 0.8 (Total Success)</c:v>
                </c:pt>
                <c:pt idx="38">
                  <c:v>TwAA (β = 0.8)</c:v>
                </c:pt>
                <c:pt idx="39">
                  <c:v>aaW Time Score DF 0.5 (Total Success)</c:v>
                </c:pt>
                <c:pt idx="40">
                  <c:v>TwAA (β = 0.5)</c:v>
                </c:pt>
                <c:pt idx="41">
                  <c:v>aaW Time Score DF 0.2 (Total Success)</c:v>
                </c:pt>
                <c:pt idx="42">
                  <c:v>TwAA (β = 0.2)</c:v>
                </c:pt>
                <c:pt idx="43">
                  <c:v>cnWJC (Total Success)</c:v>
                </c:pt>
                <c:pt idx="44">
                  <c:v>CwCN</c:v>
                </c:pt>
                <c:pt idx="45">
                  <c:v>aaWJC (Total Success)</c:v>
                </c:pt>
                <c:pt idx="46">
                  <c:v>CwAA</c:v>
                </c:pt>
                <c:pt idx="47">
                  <c:v>cnW Context Time Score DF 0.8 (Total Success)</c:v>
                </c:pt>
                <c:pt idx="48">
                  <c:v>CTwCN (β = 0.8, α = 0.8) </c:v>
                </c:pt>
                <c:pt idx="49">
                  <c:v>cnW Context Time Score DF 0.5 (Total Success)</c:v>
                </c:pt>
                <c:pt idx="50">
                  <c:v>CTwCN (β = 0.8, α = 0.5) </c:v>
                </c:pt>
                <c:pt idx="51">
                  <c:v>cnW Context  Time Score DF 0.2 (Total Success)</c:v>
                </c:pt>
                <c:pt idx="52">
                  <c:v>CTwCN (β = 0.8, α = 0.2) </c:v>
                </c:pt>
                <c:pt idx="53">
                  <c:v>aaW Context Time Score DF 0.8 (Total Success)</c:v>
                </c:pt>
                <c:pt idx="54">
                  <c:v>CTwAA (β = 0.8, α = 0.8) </c:v>
                </c:pt>
                <c:pt idx="55">
                  <c:v>aaW Context Time Score DF 0.5 (Total Success)</c:v>
                </c:pt>
                <c:pt idx="56">
                  <c:v>CTwAA (β = 0.8, α = 0.5) </c:v>
                </c:pt>
                <c:pt idx="57">
                  <c:v>aaW Context Time Score DF 0.2 (Total Success)</c:v>
                </c:pt>
                <c:pt idx="58">
                  <c:v>CTwAA (β = 0.8, α = 0.2) </c:v>
                </c:pt>
                <c:pt idx="59">
                  <c:v>cnW Context Time Score DF 0.8 (Total Success)</c:v>
                </c:pt>
                <c:pt idx="60">
                  <c:v>CTwCN (β = 0.5, α = 0.8) </c:v>
                </c:pt>
                <c:pt idx="61">
                  <c:v>cnW Context Time Score DF 0.5 (Total Success)</c:v>
                </c:pt>
                <c:pt idx="62">
                  <c:v>CTwCN (β = 0.5, α = 0.5) </c:v>
                </c:pt>
                <c:pt idx="63">
                  <c:v>cnW Context  Time Score DF 0.2 (Total Success)</c:v>
                </c:pt>
                <c:pt idx="64">
                  <c:v>CTwCN (β = 0.5, α = 0.2) </c:v>
                </c:pt>
                <c:pt idx="65">
                  <c:v>aaW Context Time Score DF 0.8 (Total Success)</c:v>
                </c:pt>
                <c:pt idx="66">
                  <c:v>CTwAA (β = 0.5, α = 0.8) </c:v>
                </c:pt>
                <c:pt idx="67">
                  <c:v>aaW Context Time Score DF 0.5 (Total Success)</c:v>
                </c:pt>
                <c:pt idx="68">
                  <c:v>CTwAA (β = 0.5, α = 0.5) </c:v>
                </c:pt>
                <c:pt idx="69">
                  <c:v>aaW Context Time Score DF 0.2 (Total Success)</c:v>
                </c:pt>
                <c:pt idx="70">
                  <c:v>CTwAA (β = 0.5, α = 0.2) </c:v>
                </c:pt>
                <c:pt idx="71">
                  <c:v>cnW Context Time Score DF 0.8 (Total Success)</c:v>
                </c:pt>
                <c:pt idx="72">
                  <c:v>CTwCN (β = 0.2, α = 0.8) </c:v>
                </c:pt>
                <c:pt idx="73">
                  <c:v>cnW Context Time Score DF 0.5 (Total Success)</c:v>
                </c:pt>
                <c:pt idx="74">
                  <c:v>CTwCN (β = 0.2, α = 0.5) </c:v>
                </c:pt>
                <c:pt idx="75">
                  <c:v>cnW Context  Time Score DF 0.2 (Total Success)</c:v>
                </c:pt>
                <c:pt idx="76">
                  <c:v>CTwCN (β = 0.2, α = 0.2) </c:v>
                </c:pt>
                <c:pt idx="77">
                  <c:v>aaW Context Time Score DF 0.8 (Total Success)</c:v>
                </c:pt>
                <c:pt idx="78">
                  <c:v>CTwAA (β = 0.2, α = 0.8) </c:v>
                </c:pt>
                <c:pt idx="79">
                  <c:v>aaW Context Time Score DF 0.5 (Total Success)</c:v>
                </c:pt>
                <c:pt idx="80">
                  <c:v>CTwAA (β = 0.2, α = 0.5) </c:v>
                </c:pt>
                <c:pt idx="81">
                  <c:v>aaW Context Time Score DF 0.2 (Total Success)</c:v>
                </c:pt>
                <c:pt idx="82">
                  <c:v>CTwAA (β = 0.2, α = 0.2) </c:v>
                </c:pt>
                <c:pt idx="83">
                  <c:v>Combinacao Linear (cn, aas, jc, pa, ts08, ts05, ts02)</c:v>
                </c:pt>
                <c:pt idx="84">
                  <c:v>Combinacao Linear (cn, aas, jc, pa, ts08, ts05, ts02)</c:v>
                </c:pt>
              </c:strCache>
            </c:strRef>
          </c:cat>
          <c:val>
            <c:numRef>
              <c:f>'Results 1994-1999'!$F$7:$F$91</c:f>
              <c:numCache>
                <c:formatCode>0.00</c:formatCode>
                <c:ptCount val="85"/>
                <c:pt idx="0">
                  <c:v>49.33391084812623</c:v>
                </c:pt>
                <c:pt idx="1">
                  <c:v>143</c:v>
                </c:pt>
                <c:pt idx="2">
                  <c:v>53.445070085470078</c:v>
                </c:pt>
                <c:pt idx="3">
                  <c:v>126</c:v>
                </c:pt>
                <c:pt idx="4">
                  <c:v>47.091460355029582</c:v>
                </c:pt>
                <c:pt idx="5">
                  <c:v>71</c:v>
                </c:pt>
                <c:pt idx="6">
                  <c:v>26.535664168310316</c:v>
                </c:pt>
                <c:pt idx="7">
                  <c:v>125</c:v>
                </c:pt>
                <c:pt idx="8">
                  <c:v>46.717718606180135</c:v>
                </c:pt>
                <c:pt idx="9">
                  <c:v>125</c:v>
                </c:pt>
                <c:pt idx="10">
                  <c:v>46.717718606180135</c:v>
                </c:pt>
                <c:pt idx="11">
                  <c:v>126</c:v>
                </c:pt>
                <c:pt idx="12">
                  <c:v>47.091460355029582</c:v>
                </c:pt>
                <c:pt idx="13">
                  <c:v>128</c:v>
                </c:pt>
                <c:pt idx="14">
                  <c:v>47.838943852728463</c:v>
                </c:pt>
                <c:pt idx="15">
                  <c:v>129</c:v>
                </c:pt>
                <c:pt idx="16">
                  <c:v>48.21268560157791</c:v>
                </c:pt>
                <c:pt idx="17">
                  <c:v>129</c:v>
                </c:pt>
                <c:pt idx="18">
                  <c:v>48.21268560157791</c:v>
                </c:pt>
                <c:pt idx="19">
                  <c:v>128</c:v>
                </c:pt>
                <c:pt idx="20">
                  <c:v>47.838943852728463</c:v>
                </c:pt>
                <c:pt idx="21">
                  <c:v>129</c:v>
                </c:pt>
                <c:pt idx="22">
                  <c:v>48.21268560157791</c:v>
                </c:pt>
                <c:pt idx="23">
                  <c:v>129</c:v>
                </c:pt>
                <c:pt idx="24">
                  <c:v>48.21268560157791</c:v>
                </c:pt>
                <c:pt idx="25">
                  <c:v>128</c:v>
                </c:pt>
                <c:pt idx="26">
                  <c:v>47.838943852728463</c:v>
                </c:pt>
                <c:pt idx="27">
                  <c:v>129</c:v>
                </c:pt>
                <c:pt idx="28">
                  <c:v>48.21268560157791</c:v>
                </c:pt>
                <c:pt idx="29">
                  <c:v>129</c:v>
                </c:pt>
                <c:pt idx="30">
                  <c:v>48.21268560157791</c:v>
                </c:pt>
                <c:pt idx="31">
                  <c:v>120</c:v>
                </c:pt>
                <c:pt idx="32">
                  <c:v>44.849009861932942</c:v>
                </c:pt>
                <c:pt idx="33">
                  <c:v>120</c:v>
                </c:pt>
                <c:pt idx="34">
                  <c:v>44.849009861932942</c:v>
                </c:pt>
                <c:pt idx="35">
                  <c:v>120</c:v>
                </c:pt>
                <c:pt idx="36">
                  <c:v>44.849009861932942</c:v>
                </c:pt>
                <c:pt idx="37">
                  <c:v>134</c:v>
                </c:pt>
                <c:pt idx="38">
                  <c:v>50.08139434582511</c:v>
                </c:pt>
                <c:pt idx="39">
                  <c:v>136</c:v>
                </c:pt>
                <c:pt idx="40">
                  <c:v>50.828877843523998</c:v>
                </c:pt>
                <c:pt idx="41">
                  <c:v>134</c:v>
                </c:pt>
                <c:pt idx="42">
                  <c:v>50.08139434582511</c:v>
                </c:pt>
                <c:pt idx="43">
                  <c:v>130</c:v>
                </c:pt>
                <c:pt idx="44">
                  <c:v>48.58642735042735</c:v>
                </c:pt>
                <c:pt idx="45">
                  <c:v>153</c:v>
                </c:pt>
                <c:pt idx="46">
                  <c:v>57.182487573964494</c:v>
                </c:pt>
                <c:pt idx="47">
                  <c:v>130</c:v>
                </c:pt>
                <c:pt idx="48">
                  <c:v>48.58642735042735</c:v>
                </c:pt>
                <c:pt idx="49">
                  <c:v>126</c:v>
                </c:pt>
                <c:pt idx="50">
                  <c:v>47.091460355029582</c:v>
                </c:pt>
                <c:pt idx="51">
                  <c:v>124</c:v>
                </c:pt>
                <c:pt idx="52">
                  <c:v>46.343976857330702</c:v>
                </c:pt>
                <c:pt idx="53">
                  <c:v>136</c:v>
                </c:pt>
                <c:pt idx="54">
                  <c:v>50.828877843523998</c:v>
                </c:pt>
                <c:pt idx="55">
                  <c:v>134</c:v>
                </c:pt>
                <c:pt idx="56">
                  <c:v>50.08139434582511</c:v>
                </c:pt>
                <c:pt idx="57">
                  <c:v>135</c:v>
                </c:pt>
                <c:pt idx="58">
                  <c:v>50.455136094674558</c:v>
                </c:pt>
                <c:pt idx="59">
                  <c:v>130</c:v>
                </c:pt>
                <c:pt idx="60">
                  <c:v>48.58642735042735</c:v>
                </c:pt>
                <c:pt idx="61">
                  <c:v>129</c:v>
                </c:pt>
                <c:pt idx="62">
                  <c:v>48.21268560157791</c:v>
                </c:pt>
                <c:pt idx="63">
                  <c:v>128</c:v>
                </c:pt>
                <c:pt idx="64">
                  <c:v>47.838943852728463</c:v>
                </c:pt>
                <c:pt idx="65">
                  <c:v>136</c:v>
                </c:pt>
                <c:pt idx="66">
                  <c:v>50.828877843523998</c:v>
                </c:pt>
                <c:pt idx="67">
                  <c:v>134</c:v>
                </c:pt>
                <c:pt idx="68">
                  <c:v>50.08139434582511</c:v>
                </c:pt>
                <c:pt idx="69">
                  <c:v>133</c:v>
                </c:pt>
                <c:pt idx="70">
                  <c:v>49.707652596975677</c:v>
                </c:pt>
                <c:pt idx="71">
                  <c:v>129</c:v>
                </c:pt>
                <c:pt idx="72">
                  <c:v>48.21268560157791</c:v>
                </c:pt>
                <c:pt idx="73">
                  <c:v>125</c:v>
                </c:pt>
                <c:pt idx="74">
                  <c:v>46.717718606180135</c:v>
                </c:pt>
                <c:pt idx="75">
                  <c:v>122</c:v>
                </c:pt>
                <c:pt idx="76">
                  <c:v>45.596493359631815</c:v>
                </c:pt>
                <c:pt idx="77">
                  <c:v>130</c:v>
                </c:pt>
                <c:pt idx="78">
                  <c:v>48.58642735042735</c:v>
                </c:pt>
                <c:pt idx="79">
                  <c:v>133</c:v>
                </c:pt>
                <c:pt idx="80">
                  <c:v>49.707652596975677</c:v>
                </c:pt>
                <c:pt idx="81">
                  <c:v>131</c:v>
                </c:pt>
                <c:pt idx="82">
                  <c:v>48.960169099276797</c:v>
                </c:pt>
                <c:pt idx="8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41181952"/>
        <c:axId val="538793600"/>
        <c:axId val="0"/>
      </c:bar3DChart>
      <c:catAx>
        <c:axId val="541181952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38793600"/>
        <c:crosses val="autoZero"/>
        <c:auto val="1"/>
        <c:lblAlgn val="ctr"/>
        <c:lblOffset val="100"/>
        <c:noMultiLvlLbl val="0"/>
      </c:catAx>
      <c:valAx>
        <c:axId val="5387936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,000_-;\-* ###,000_-;_-* &quot;-&quot;??_-;_-@_-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41181952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COND-MAT - Random = 0,11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1994-1999'!$C$7:$C$91</c:f>
              <c:strCache>
                <c:ptCount val="85"/>
                <c:pt idx="0">
                  <c:v>Common Neighbors</c:v>
                </c:pt>
                <c:pt idx="1">
                  <c:v>Adamic Adar similarity (Total Success)</c:v>
                </c:pt>
                <c:pt idx="2">
                  <c:v>Adamic Adar similarity</c:v>
                </c:pt>
                <c:pt idx="3">
                  <c:v>Jaccard similarity coefficient (Total Success)</c:v>
                </c:pt>
                <c:pt idx="4">
                  <c:v>Jaccard similarity coefficient</c:v>
                </c:pt>
                <c:pt idx="5">
                  <c:v>Preferential Attachment (Total Success)</c:v>
                </c:pt>
                <c:pt idx="6">
                  <c:v>Preferential Attachment</c:v>
                </c:pt>
                <c:pt idx="7">
                  <c:v>Time Score DF 0.8 (Total Success)</c:v>
                </c:pt>
                <c:pt idx="8">
                  <c:v>TS (β = 0.8)</c:v>
                </c:pt>
                <c:pt idx="9">
                  <c:v>Time Score DF 0.5 (Total Sucess)</c:v>
                </c:pt>
                <c:pt idx="10">
                  <c:v>TS (β = 0.5)</c:v>
                </c:pt>
                <c:pt idx="11">
                  <c:v>Time Score DF 0.2  (Total Sucess)</c:v>
                </c:pt>
                <c:pt idx="12">
                  <c:v>TS (β =  0.2)</c:v>
                </c:pt>
                <c:pt idx="13">
                  <c:v>Domain Time Score 0.8 0.8 (Total Success)</c:v>
                </c:pt>
                <c:pt idx="14">
                  <c:v>CTS (β = 0.8, α = 0.8) </c:v>
                </c:pt>
                <c:pt idx="15">
                  <c:v>Domain Time Score 0.8 0.5 (Total Success)</c:v>
                </c:pt>
                <c:pt idx="16">
                  <c:v>CTS (β = 0.8, α = 0.5) </c:v>
                </c:pt>
                <c:pt idx="17">
                  <c:v>Domain Time Score 0.8 0.2 (Total Success)</c:v>
                </c:pt>
                <c:pt idx="18">
                  <c:v>CTS (β = 0.8, α = 0.2) </c:v>
                </c:pt>
                <c:pt idx="19">
                  <c:v>Domain Time Score 0.5 0.8 (Total Success)</c:v>
                </c:pt>
                <c:pt idx="20">
                  <c:v>CTS (β = 0.5, α = 0.8) </c:v>
                </c:pt>
                <c:pt idx="21">
                  <c:v>Domain Time Score 0.5 0.5 (Total Success)</c:v>
                </c:pt>
                <c:pt idx="22">
                  <c:v>CTS (β = 0.5, α = 0.5) </c:v>
                </c:pt>
                <c:pt idx="23">
                  <c:v>Domain Time Score 0.5 0.2 (Total Success)</c:v>
                </c:pt>
                <c:pt idx="24">
                  <c:v>CTS (β = 0.5, α = 0.2) </c:v>
                </c:pt>
                <c:pt idx="25">
                  <c:v>Domain Time Score 0.2 0.8 (Total Success)</c:v>
                </c:pt>
                <c:pt idx="26">
                  <c:v>CTS (β = 0.2, α = 0.8) </c:v>
                </c:pt>
                <c:pt idx="27">
                  <c:v>Domain Time Score 0.2 0.5 (Total Success)</c:v>
                </c:pt>
                <c:pt idx="28">
                  <c:v>CTS (β = 0.2, α = 0.5) </c:v>
                </c:pt>
                <c:pt idx="29">
                  <c:v>Domain Time Score 0.2 0.2 (Total Success)</c:v>
                </c:pt>
                <c:pt idx="30">
                  <c:v>CTS (β = 0.2, α = 0.2) </c:v>
                </c:pt>
                <c:pt idx="31">
                  <c:v>cnW Time Score DF 0.8 (Total Success)</c:v>
                </c:pt>
                <c:pt idx="32">
                  <c:v>TwCN (β = 0.8)</c:v>
                </c:pt>
                <c:pt idx="33">
                  <c:v>cnW Time Score DF 0.5 (Total Success)</c:v>
                </c:pt>
                <c:pt idx="34">
                  <c:v>TwCN (β = 0.5)</c:v>
                </c:pt>
                <c:pt idx="35">
                  <c:v>cnW Time Score DF 0.2 (Total Success)</c:v>
                </c:pt>
                <c:pt idx="36">
                  <c:v>TwCN (β = 0.2)</c:v>
                </c:pt>
                <c:pt idx="37">
                  <c:v>aaW Time Score DF 0.8 (Total Success)</c:v>
                </c:pt>
                <c:pt idx="38">
                  <c:v>TwAA (β = 0.8)</c:v>
                </c:pt>
                <c:pt idx="39">
                  <c:v>aaW Time Score DF 0.5 (Total Success)</c:v>
                </c:pt>
                <c:pt idx="40">
                  <c:v>TwAA (β = 0.5)</c:v>
                </c:pt>
                <c:pt idx="41">
                  <c:v>aaW Time Score DF 0.2 (Total Success)</c:v>
                </c:pt>
                <c:pt idx="42">
                  <c:v>TwAA (β = 0.2)</c:v>
                </c:pt>
                <c:pt idx="43">
                  <c:v>cnWJC (Total Success)</c:v>
                </c:pt>
                <c:pt idx="44">
                  <c:v>CwCN</c:v>
                </c:pt>
                <c:pt idx="45">
                  <c:v>aaWJC (Total Success)</c:v>
                </c:pt>
                <c:pt idx="46">
                  <c:v>CwAA</c:v>
                </c:pt>
                <c:pt idx="47">
                  <c:v>cnW Context Time Score DF 0.8 (Total Success)</c:v>
                </c:pt>
                <c:pt idx="48">
                  <c:v>CTwCN (β = 0.8, α = 0.8) </c:v>
                </c:pt>
                <c:pt idx="49">
                  <c:v>cnW Context Time Score DF 0.5 (Total Success)</c:v>
                </c:pt>
                <c:pt idx="50">
                  <c:v>CTwCN (β = 0.8, α = 0.5) </c:v>
                </c:pt>
                <c:pt idx="51">
                  <c:v>cnW Context  Time Score DF 0.2 (Total Success)</c:v>
                </c:pt>
                <c:pt idx="52">
                  <c:v>CTwCN (β = 0.8, α = 0.2) </c:v>
                </c:pt>
                <c:pt idx="53">
                  <c:v>aaW Context Time Score DF 0.8 (Total Success)</c:v>
                </c:pt>
                <c:pt idx="54">
                  <c:v>CTwAA (β = 0.8, α = 0.8) </c:v>
                </c:pt>
                <c:pt idx="55">
                  <c:v>aaW Context Time Score DF 0.5 (Total Success)</c:v>
                </c:pt>
                <c:pt idx="56">
                  <c:v>CTwAA (β = 0.8, α = 0.5) </c:v>
                </c:pt>
                <c:pt idx="57">
                  <c:v>aaW Context Time Score DF 0.2 (Total Success)</c:v>
                </c:pt>
                <c:pt idx="58">
                  <c:v>CTwAA (β = 0.8, α = 0.2) </c:v>
                </c:pt>
                <c:pt idx="59">
                  <c:v>cnW Context Time Score DF 0.8 (Total Success)</c:v>
                </c:pt>
                <c:pt idx="60">
                  <c:v>CTwCN (β = 0.5, α = 0.8) </c:v>
                </c:pt>
                <c:pt idx="61">
                  <c:v>cnW Context Time Score DF 0.5 (Total Success)</c:v>
                </c:pt>
                <c:pt idx="62">
                  <c:v>CTwCN (β = 0.5, α = 0.5) </c:v>
                </c:pt>
                <c:pt idx="63">
                  <c:v>cnW Context  Time Score DF 0.2 (Total Success)</c:v>
                </c:pt>
                <c:pt idx="64">
                  <c:v>CTwCN (β = 0.5, α = 0.2) </c:v>
                </c:pt>
                <c:pt idx="65">
                  <c:v>aaW Context Time Score DF 0.8 (Total Success)</c:v>
                </c:pt>
                <c:pt idx="66">
                  <c:v>CTwAA (β = 0.5, α = 0.8) </c:v>
                </c:pt>
                <c:pt idx="67">
                  <c:v>aaW Context Time Score DF 0.5 (Total Success)</c:v>
                </c:pt>
                <c:pt idx="68">
                  <c:v>CTwAA (β = 0.5, α = 0.5) </c:v>
                </c:pt>
                <c:pt idx="69">
                  <c:v>aaW Context Time Score DF 0.2 (Total Success)</c:v>
                </c:pt>
                <c:pt idx="70">
                  <c:v>CTwAA (β = 0.5, α = 0.2) </c:v>
                </c:pt>
                <c:pt idx="71">
                  <c:v>cnW Context Time Score DF 0.8 (Total Success)</c:v>
                </c:pt>
                <c:pt idx="72">
                  <c:v>CTwCN (β = 0.2, α = 0.8) </c:v>
                </c:pt>
                <c:pt idx="73">
                  <c:v>cnW Context Time Score DF 0.5 (Total Success)</c:v>
                </c:pt>
                <c:pt idx="74">
                  <c:v>CTwCN (β = 0.2, α = 0.5) </c:v>
                </c:pt>
                <c:pt idx="75">
                  <c:v>cnW Context  Time Score DF 0.2 (Total Success)</c:v>
                </c:pt>
                <c:pt idx="76">
                  <c:v>CTwCN (β = 0.2, α = 0.2) </c:v>
                </c:pt>
                <c:pt idx="77">
                  <c:v>aaW Context Time Score DF 0.8 (Total Success)</c:v>
                </c:pt>
                <c:pt idx="78">
                  <c:v>CTwAA (β = 0.2, α = 0.8) </c:v>
                </c:pt>
                <c:pt idx="79">
                  <c:v>aaW Context Time Score DF 0.5 (Total Success)</c:v>
                </c:pt>
                <c:pt idx="80">
                  <c:v>CTwAA (β = 0.2, α = 0.5) </c:v>
                </c:pt>
                <c:pt idx="81">
                  <c:v>aaW Context Time Score DF 0.2 (Total Success)</c:v>
                </c:pt>
                <c:pt idx="82">
                  <c:v>CTwAA (β = 0.2, α = 0.2) </c:v>
                </c:pt>
                <c:pt idx="83">
                  <c:v>Combinacao Linear (cn, aas, jc, pa, ts08, ts05, ts02)</c:v>
                </c:pt>
                <c:pt idx="84">
                  <c:v>Combinacao Linear (cn, aas, jc, pa, ts08, ts05, ts02)</c:v>
                </c:pt>
              </c:strCache>
            </c:strRef>
          </c:cat>
          <c:val>
            <c:numRef>
              <c:f>'Results 1994-1999'!$G$7:$G$91</c:f>
              <c:numCache>
                <c:formatCode>0.00</c:formatCode>
                <c:ptCount val="85"/>
                <c:pt idx="0">
                  <c:v>63.653874187198333</c:v>
                </c:pt>
                <c:pt idx="1">
                  <c:v>53</c:v>
                </c:pt>
                <c:pt idx="2">
                  <c:v>66.150104547480638</c:v>
                </c:pt>
                <c:pt idx="3">
                  <c:v>47</c:v>
                </c:pt>
                <c:pt idx="4">
                  <c:v>58.661413466633768</c:v>
                </c:pt>
                <c:pt idx="5">
                  <c:v>4</c:v>
                </c:pt>
                <c:pt idx="6">
                  <c:v>4.9924607205645755</c:v>
                </c:pt>
                <c:pt idx="7">
                  <c:v>54</c:v>
                </c:pt>
                <c:pt idx="8">
                  <c:v>67.398219727621765</c:v>
                </c:pt>
                <c:pt idx="9">
                  <c:v>54</c:v>
                </c:pt>
                <c:pt idx="10">
                  <c:v>67.398219727621765</c:v>
                </c:pt>
                <c:pt idx="11">
                  <c:v>56</c:v>
                </c:pt>
                <c:pt idx="12">
                  <c:v>69.894450087904062</c:v>
                </c:pt>
                <c:pt idx="13">
                  <c:v>50</c:v>
                </c:pt>
                <c:pt idx="14">
                  <c:v>62.405759007057199</c:v>
                </c:pt>
                <c:pt idx="15">
                  <c:v>54</c:v>
                </c:pt>
                <c:pt idx="16">
                  <c:v>67.398219727621765</c:v>
                </c:pt>
                <c:pt idx="17">
                  <c:v>53</c:v>
                </c:pt>
                <c:pt idx="18">
                  <c:v>66.150104547480638</c:v>
                </c:pt>
                <c:pt idx="19">
                  <c:v>56</c:v>
                </c:pt>
                <c:pt idx="20">
                  <c:v>69.894450087904062</c:v>
                </c:pt>
                <c:pt idx="21">
                  <c:v>57</c:v>
                </c:pt>
                <c:pt idx="22">
                  <c:v>71.142565268045203</c:v>
                </c:pt>
                <c:pt idx="23">
                  <c:v>56</c:v>
                </c:pt>
                <c:pt idx="24">
                  <c:v>69.894450087904062</c:v>
                </c:pt>
                <c:pt idx="25">
                  <c:v>58</c:v>
                </c:pt>
                <c:pt idx="26">
                  <c:v>72.390680448186345</c:v>
                </c:pt>
                <c:pt idx="27">
                  <c:v>55</c:v>
                </c:pt>
                <c:pt idx="28">
                  <c:v>68.646334907762906</c:v>
                </c:pt>
                <c:pt idx="29">
                  <c:v>55</c:v>
                </c:pt>
                <c:pt idx="30">
                  <c:v>68.646334907762906</c:v>
                </c:pt>
                <c:pt idx="31">
                  <c:v>51</c:v>
                </c:pt>
                <c:pt idx="32">
                  <c:v>63.653874187198333</c:v>
                </c:pt>
                <c:pt idx="33">
                  <c:v>51</c:v>
                </c:pt>
                <c:pt idx="34">
                  <c:v>63.653874187198333</c:v>
                </c:pt>
                <c:pt idx="35">
                  <c:v>51</c:v>
                </c:pt>
                <c:pt idx="36">
                  <c:v>63.653874187198333</c:v>
                </c:pt>
                <c:pt idx="37">
                  <c:v>57</c:v>
                </c:pt>
                <c:pt idx="38">
                  <c:v>71.142565268045203</c:v>
                </c:pt>
                <c:pt idx="39">
                  <c:v>56</c:v>
                </c:pt>
                <c:pt idx="40">
                  <c:v>69.894450087904062</c:v>
                </c:pt>
                <c:pt idx="41">
                  <c:v>53</c:v>
                </c:pt>
                <c:pt idx="42">
                  <c:v>66.150104547480638</c:v>
                </c:pt>
                <c:pt idx="43">
                  <c:v>52</c:v>
                </c:pt>
                <c:pt idx="44">
                  <c:v>64.901989367339482</c:v>
                </c:pt>
                <c:pt idx="45">
                  <c:v>55</c:v>
                </c:pt>
                <c:pt idx="46">
                  <c:v>68.646334907762906</c:v>
                </c:pt>
                <c:pt idx="47">
                  <c:v>56</c:v>
                </c:pt>
                <c:pt idx="48">
                  <c:v>69.894450087904062</c:v>
                </c:pt>
                <c:pt idx="49">
                  <c:v>51</c:v>
                </c:pt>
                <c:pt idx="50">
                  <c:v>63.653874187198333</c:v>
                </c:pt>
                <c:pt idx="51">
                  <c:v>52</c:v>
                </c:pt>
                <c:pt idx="52">
                  <c:v>64.901989367339482</c:v>
                </c:pt>
                <c:pt idx="53">
                  <c:v>58</c:v>
                </c:pt>
                <c:pt idx="54">
                  <c:v>72.390680448186345</c:v>
                </c:pt>
                <c:pt idx="55">
                  <c:v>56</c:v>
                </c:pt>
                <c:pt idx="56">
                  <c:v>69.894450087904062</c:v>
                </c:pt>
                <c:pt idx="57">
                  <c:v>56</c:v>
                </c:pt>
                <c:pt idx="58">
                  <c:v>69.894450087904062</c:v>
                </c:pt>
                <c:pt idx="59">
                  <c:v>56</c:v>
                </c:pt>
                <c:pt idx="60">
                  <c:v>69.894450087904062</c:v>
                </c:pt>
                <c:pt idx="61">
                  <c:v>51</c:v>
                </c:pt>
                <c:pt idx="62">
                  <c:v>63.653874187198333</c:v>
                </c:pt>
                <c:pt idx="63">
                  <c:v>50</c:v>
                </c:pt>
                <c:pt idx="64">
                  <c:v>62.405759007057199</c:v>
                </c:pt>
                <c:pt idx="65">
                  <c:v>56</c:v>
                </c:pt>
                <c:pt idx="66">
                  <c:v>69.894450087904062</c:v>
                </c:pt>
                <c:pt idx="67">
                  <c:v>55</c:v>
                </c:pt>
                <c:pt idx="68">
                  <c:v>68.646334907762906</c:v>
                </c:pt>
                <c:pt idx="69">
                  <c:v>52</c:v>
                </c:pt>
                <c:pt idx="70">
                  <c:v>64.901989367339482</c:v>
                </c:pt>
                <c:pt idx="71">
                  <c:v>49</c:v>
                </c:pt>
                <c:pt idx="72">
                  <c:v>61.157643826916051</c:v>
                </c:pt>
                <c:pt idx="73">
                  <c:v>48</c:v>
                </c:pt>
                <c:pt idx="74">
                  <c:v>59.909528646774909</c:v>
                </c:pt>
                <c:pt idx="75">
                  <c:v>50</c:v>
                </c:pt>
                <c:pt idx="76">
                  <c:v>62.405759007057199</c:v>
                </c:pt>
                <c:pt idx="77">
                  <c:v>57</c:v>
                </c:pt>
                <c:pt idx="78">
                  <c:v>71.142565268045203</c:v>
                </c:pt>
                <c:pt idx="79">
                  <c:v>53</c:v>
                </c:pt>
                <c:pt idx="80">
                  <c:v>66.150104547480638</c:v>
                </c:pt>
                <c:pt idx="81">
                  <c:v>54</c:v>
                </c:pt>
                <c:pt idx="82">
                  <c:v>67.398219727621765</c:v>
                </c:pt>
                <c:pt idx="8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16742144"/>
        <c:axId val="538795328"/>
        <c:axId val="0"/>
      </c:bar3DChart>
      <c:catAx>
        <c:axId val="516742144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38795328"/>
        <c:crosses val="autoZero"/>
        <c:auto val="1"/>
        <c:lblAlgn val="ctr"/>
        <c:lblOffset val="100"/>
        <c:noMultiLvlLbl val="0"/>
      </c:catAx>
      <c:valAx>
        <c:axId val="5387953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,000_-;\-* ###,000_-;_-* &quot;-&quot;??_-;_-@_-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16742144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>
        <c:manualLayout>
          <c:layoutTarget val="inner"/>
          <c:xMode val="edge"/>
          <c:yMode val="edge"/>
          <c:x val="3.6175248560647626E-2"/>
          <c:y val="2.0180289963754532E-2"/>
          <c:w val="0.95260312430341765"/>
          <c:h val="0.92337285964254467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1994-1999'!$C$7:$C$91</c:f>
              <c:strCache>
                <c:ptCount val="85"/>
                <c:pt idx="0">
                  <c:v>Common Neighbors</c:v>
                </c:pt>
                <c:pt idx="1">
                  <c:v>Adamic Adar similarity (Total Success)</c:v>
                </c:pt>
                <c:pt idx="2">
                  <c:v>Adamic Adar similarity</c:v>
                </c:pt>
                <c:pt idx="3">
                  <c:v>Jaccard similarity coefficient (Total Success)</c:v>
                </c:pt>
                <c:pt idx="4">
                  <c:v>Jaccard similarity coefficient</c:v>
                </c:pt>
                <c:pt idx="5">
                  <c:v>Preferential Attachment (Total Success)</c:v>
                </c:pt>
                <c:pt idx="6">
                  <c:v>Preferential Attachment</c:v>
                </c:pt>
                <c:pt idx="7">
                  <c:v>Time Score DF 0.8 (Total Success)</c:v>
                </c:pt>
                <c:pt idx="8">
                  <c:v>TS (β = 0.8)</c:v>
                </c:pt>
                <c:pt idx="9">
                  <c:v>Time Score DF 0.5 (Total Sucess)</c:v>
                </c:pt>
                <c:pt idx="10">
                  <c:v>TS (β = 0.5)</c:v>
                </c:pt>
                <c:pt idx="11">
                  <c:v>Time Score DF 0.2  (Total Sucess)</c:v>
                </c:pt>
                <c:pt idx="12">
                  <c:v>TS (β =  0.2)</c:v>
                </c:pt>
                <c:pt idx="13">
                  <c:v>Domain Time Score 0.8 0.8 (Total Success)</c:v>
                </c:pt>
                <c:pt idx="14">
                  <c:v>CTS (β = 0.8, α = 0.8) </c:v>
                </c:pt>
                <c:pt idx="15">
                  <c:v>Domain Time Score 0.8 0.5 (Total Success)</c:v>
                </c:pt>
                <c:pt idx="16">
                  <c:v>CTS (β = 0.8, α = 0.5) </c:v>
                </c:pt>
                <c:pt idx="17">
                  <c:v>Domain Time Score 0.8 0.2 (Total Success)</c:v>
                </c:pt>
                <c:pt idx="18">
                  <c:v>CTS (β = 0.8, α = 0.2) </c:v>
                </c:pt>
                <c:pt idx="19">
                  <c:v>Domain Time Score 0.5 0.8 (Total Success)</c:v>
                </c:pt>
                <c:pt idx="20">
                  <c:v>CTS (β = 0.5, α = 0.8) </c:v>
                </c:pt>
                <c:pt idx="21">
                  <c:v>Domain Time Score 0.5 0.5 (Total Success)</c:v>
                </c:pt>
                <c:pt idx="22">
                  <c:v>CTS (β = 0.5, α = 0.5) </c:v>
                </c:pt>
                <c:pt idx="23">
                  <c:v>Domain Time Score 0.5 0.2 (Total Success)</c:v>
                </c:pt>
                <c:pt idx="24">
                  <c:v>CTS (β = 0.5, α = 0.2) </c:v>
                </c:pt>
                <c:pt idx="25">
                  <c:v>Domain Time Score 0.2 0.8 (Total Success)</c:v>
                </c:pt>
                <c:pt idx="26">
                  <c:v>CTS (β = 0.2, α = 0.8) </c:v>
                </c:pt>
                <c:pt idx="27">
                  <c:v>Domain Time Score 0.2 0.5 (Total Success)</c:v>
                </c:pt>
                <c:pt idx="28">
                  <c:v>CTS (β = 0.2, α = 0.5) </c:v>
                </c:pt>
                <c:pt idx="29">
                  <c:v>Domain Time Score 0.2 0.2 (Total Success)</c:v>
                </c:pt>
                <c:pt idx="30">
                  <c:v>CTS (β = 0.2, α = 0.2) </c:v>
                </c:pt>
                <c:pt idx="31">
                  <c:v>cnW Time Score DF 0.8 (Total Success)</c:v>
                </c:pt>
                <c:pt idx="32">
                  <c:v>TwCN (β = 0.8)</c:v>
                </c:pt>
                <c:pt idx="33">
                  <c:v>cnW Time Score DF 0.5 (Total Success)</c:v>
                </c:pt>
                <c:pt idx="34">
                  <c:v>TwCN (β = 0.5)</c:v>
                </c:pt>
                <c:pt idx="35">
                  <c:v>cnW Time Score DF 0.2 (Total Success)</c:v>
                </c:pt>
                <c:pt idx="36">
                  <c:v>TwCN (β = 0.2)</c:v>
                </c:pt>
                <c:pt idx="37">
                  <c:v>aaW Time Score DF 0.8 (Total Success)</c:v>
                </c:pt>
                <c:pt idx="38">
                  <c:v>TwAA (β = 0.8)</c:v>
                </c:pt>
                <c:pt idx="39">
                  <c:v>aaW Time Score DF 0.5 (Total Success)</c:v>
                </c:pt>
                <c:pt idx="40">
                  <c:v>TwAA (β = 0.5)</c:v>
                </c:pt>
                <c:pt idx="41">
                  <c:v>aaW Time Score DF 0.2 (Total Success)</c:v>
                </c:pt>
                <c:pt idx="42">
                  <c:v>TwAA (β = 0.2)</c:v>
                </c:pt>
                <c:pt idx="43">
                  <c:v>cnWJC (Total Success)</c:v>
                </c:pt>
                <c:pt idx="44">
                  <c:v>CwCN</c:v>
                </c:pt>
                <c:pt idx="45">
                  <c:v>aaWJC (Total Success)</c:v>
                </c:pt>
                <c:pt idx="46">
                  <c:v>CwAA</c:v>
                </c:pt>
                <c:pt idx="47">
                  <c:v>cnW Context Time Score DF 0.8 (Total Success)</c:v>
                </c:pt>
                <c:pt idx="48">
                  <c:v>CTwCN (β = 0.8, α = 0.8) </c:v>
                </c:pt>
                <c:pt idx="49">
                  <c:v>cnW Context Time Score DF 0.5 (Total Success)</c:v>
                </c:pt>
                <c:pt idx="50">
                  <c:v>CTwCN (β = 0.8, α = 0.5) </c:v>
                </c:pt>
                <c:pt idx="51">
                  <c:v>cnW Context  Time Score DF 0.2 (Total Success)</c:v>
                </c:pt>
                <c:pt idx="52">
                  <c:v>CTwCN (β = 0.8, α = 0.2) </c:v>
                </c:pt>
                <c:pt idx="53">
                  <c:v>aaW Context Time Score DF 0.8 (Total Success)</c:v>
                </c:pt>
                <c:pt idx="54">
                  <c:v>CTwAA (β = 0.8, α = 0.8) </c:v>
                </c:pt>
                <c:pt idx="55">
                  <c:v>aaW Context Time Score DF 0.5 (Total Success)</c:v>
                </c:pt>
                <c:pt idx="56">
                  <c:v>CTwAA (β = 0.8, α = 0.5) </c:v>
                </c:pt>
                <c:pt idx="57">
                  <c:v>aaW Context Time Score DF 0.2 (Total Success)</c:v>
                </c:pt>
                <c:pt idx="58">
                  <c:v>CTwAA (β = 0.8, α = 0.2) </c:v>
                </c:pt>
                <c:pt idx="59">
                  <c:v>cnW Context Time Score DF 0.8 (Total Success)</c:v>
                </c:pt>
                <c:pt idx="60">
                  <c:v>CTwCN (β = 0.5, α = 0.8) </c:v>
                </c:pt>
                <c:pt idx="61">
                  <c:v>cnW Context Time Score DF 0.5 (Total Success)</c:v>
                </c:pt>
                <c:pt idx="62">
                  <c:v>CTwCN (β = 0.5, α = 0.5) </c:v>
                </c:pt>
                <c:pt idx="63">
                  <c:v>cnW Context  Time Score DF 0.2 (Total Success)</c:v>
                </c:pt>
                <c:pt idx="64">
                  <c:v>CTwCN (β = 0.5, α = 0.2) </c:v>
                </c:pt>
                <c:pt idx="65">
                  <c:v>aaW Context Time Score DF 0.8 (Total Success)</c:v>
                </c:pt>
                <c:pt idx="66">
                  <c:v>CTwAA (β = 0.5, α = 0.8) </c:v>
                </c:pt>
                <c:pt idx="67">
                  <c:v>aaW Context Time Score DF 0.5 (Total Success)</c:v>
                </c:pt>
                <c:pt idx="68">
                  <c:v>CTwAA (β = 0.5, α = 0.5) </c:v>
                </c:pt>
                <c:pt idx="69">
                  <c:v>aaW Context Time Score DF 0.2 (Total Success)</c:v>
                </c:pt>
                <c:pt idx="70">
                  <c:v>CTwAA (β = 0.5, α = 0.2) </c:v>
                </c:pt>
                <c:pt idx="71">
                  <c:v>cnW Context Time Score DF 0.8 (Total Success)</c:v>
                </c:pt>
                <c:pt idx="72">
                  <c:v>CTwCN (β = 0.2, α = 0.8) </c:v>
                </c:pt>
                <c:pt idx="73">
                  <c:v>cnW Context Time Score DF 0.5 (Total Success)</c:v>
                </c:pt>
                <c:pt idx="74">
                  <c:v>CTwCN (β = 0.2, α = 0.5) </c:v>
                </c:pt>
                <c:pt idx="75">
                  <c:v>cnW Context  Time Score DF 0.2 (Total Success)</c:v>
                </c:pt>
                <c:pt idx="76">
                  <c:v>CTwCN (β = 0.2, α = 0.2) </c:v>
                </c:pt>
                <c:pt idx="77">
                  <c:v>aaW Context Time Score DF 0.8 (Total Success)</c:v>
                </c:pt>
                <c:pt idx="78">
                  <c:v>CTwAA (β = 0.2, α = 0.8) </c:v>
                </c:pt>
                <c:pt idx="79">
                  <c:v>aaW Context Time Score DF 0.5 (Total Success)</c:v>
                </c:pt>
                <c:pt idx="80">
                  <c:v>CTwAA (β = 0.2, α = 0.5) </c:v>
                </c:pt>
                <c:pt idx="81">
                  <c:v>aaW Context Time Score DF 0.2 (Total Success)</c:v>
                </c:pt>
                <c:pt idx="82">
                  <c:v>CTwAA (β = 0.2, α = 0.2) </c:v>
                </c:pt>
                <c:pt idx="83">
                  <c:v>Combinacao Linear (cn, aas, jc, pa, ts08, ts05, ts02)</c:v>
                </c:pt>
                <c:pt idx="84">
                  <c:v>Combinacao Linear (cn, aas, jc, pa, ts08, ts05, ts02)</c:v>
                </c:pt>
              </c:strCache>
            </c:strRef>
          </c:cat>
          <c:val>
            <c:numRef>
              <c:f>'Results 1994-1999'!$H$7:$H$91</c:f>
              <c:numCache>
                <c:formatCode>0.00</c:formatCode>
                <c:ptCount val="85"/>
                <c:pt idx="0">
                  <c:v>37.92836710886683</c:v>
                </c:pt>
                <c:pt idx="1">
                  <c:v>181</c:v>
                </c:pt>
                <c:pt idx="2">
                  <c:v>36.908787347875787</c:v>
                </c:pt>
                <c:pt idx="3">
                  <c:v>163</c:v>
                </c:pt>
                <c:pt idx="4">
                  <c:v>33.238300208308033</c:v>
                </c:pt>
                <c:pt idx="5">
                  <c:v>27</c:v>
                </c:pt>
                <c:pt idx="6">
                  <c:v>5.5057307093516368</c:v>
                </c:pt>
                <c:pt idx="7">
                  <c:v>184</c:v>
                </c:pt>
                <c:pt idx="8">
                  <c:v>37.520535204470413</c:v>
                </c:pt>
                <c:pt idx="9">
                  <c:v>189</c:v>
                </c:pt>
                <c:pt idx="10">
                  <c:v>38.540114965461456</c:v>
                </c:pt>
                <c:pt idx="11">
                  <c:v>182</c:v>
                </c:pt>
                <c:pt idx="12">
                  <c:v>37.112703300074003</c:v>
                </c:pt>
                <c:pt idx="13">
                  <c:v>185</c:v>
                </c:pt>
                <c:pt idx="14">
                  <c:v>37.724451156668628</c:v>
                </c:pt>
                <c:pt idx="15">
                  <c:v>194</c:v>
                </c:pt>
                <c:pt idx="16">
                  <c:v>39.559694726452499</c:v>
                </c:pt>
                <c:pt idx="17">
                  <c:v>195</c:v>
                </c:pt>
                <c:pt idx="18">
                  <c:v>39.763610678650707</c:v>
                </c:pt>
                <c:pt idx="19">
                  <c:v>188</c:v>
                </c:pt>
                <c:pt idx="20">
                  <c:v>38.336199013263247</c:v>
                </c:pt>
                <c:pt idx="21">
                  <c:v>189</c:v>
                </c:pt>
                <c:pt idx="22">
                  <c:v>38.540114965461456</c:v>
                </c:pt>
                <c:pt idx="23">
                  <c:v>191</c:v>
                </c:pt>
                <c:pt idx="24">
                  <c:v>38.947946869857873</c:v>
                </c:pt>
                <c:pt idx="25">
                  <c:v>179</c:v>
                </c:pt>
                <c:pt idx="26">
                  <c:v>36.50095544347937</c:v>
                </c:pt>
                <c:pt idx="27">
                  <c:v>182</c:v>
                </c:pt>
                <c:pt idx="28">
                  <c:v>37.112703300074003</c:v>
                </c:pt>
                <c:pt idx="29">
                  <c:v>185</c:v>
                </c:pt>
                <c:pt idx="30">
                  <c:v>37.724451156668628</c:v>
                </c:pt>
                <c:pt idx="31">
                  <c:v>175</c:v>
                </c:pt>
                <c:pt idx="32">
                  <c:v>35.685291634686529</c:v>
                </c:pt>
                <c:pt idx="33">
                  <c:v>178</c:v>
                </c:pt>
                <c:pt idx="34">
                  <c:v>36.297039491281161</c:v>
                </c:pt>
                <c:pt idx="35">
                  <c:v>172</c:v>
                </c:pt>
                <c:pt idx="36">
                  <c:v>35.073543778091903</c:v>
                </c:pt>
                <c:pt idx="37">
                  <c:v>196</c:v>
                </c:pt>
                <c:pt idx="38">
                  <c:v>39.967526630848923</c:v>
                </c:pt>
                <c:pt idx="39">
                  <c:v>196</c:v>
                </c:pt>
                <c:pt idx="40">
                  <c:v>39.967526630848923</c:v>
                </c:pt>
                <c:pt idx="41">
                  <c:v>193</c:v>
                </c:pt>
                <c:pt idx="42">
                  <c:v>39.355778774254297</c:v>
                </c:pt>
                <c:pt idx="43">
                  <c:v>195</c:v>
                </c:pt>
                <c:pt idx="44">
                  <c:v>39.763610678650707</c:v>
                </c:pt>
                <c:pt idx="45">
                  <c:v>178</c:v>
                </c:pt>
                <c:pt idx="46">
                  <c:v>36.297039491281161</c:v>
                </c:pt>
                <c:pt idx="47">
                  <c:v>187</c:v>
                </c:pt>
                <c:pt idx="48">
                  <c:v>38.132283061065039</c:v>
                </c:pt>
                <c:pt idx="49">
                  <c:v>181</c:v>
                </c:pt>
                <c:pt idx="50">
                  <c:v>36.908787347875787</c:v>
                </c:pt>
                <c:pt idx="51">
                  <c:v>172</c:v>
                </c:pt>
                <c:pt idx="52">
                  <c:v>35.073543778091903</c:v>
                </c:pt>
                <c:pt idx="53">
                  <c:v>200</c:v>
                </c:pt>
                <c:pt idx="54">
                  <c:v>40.783190439641757</c:v>
                </c:pt>
                <c:pt idx="55">
                  <c:v>196</c:v>
                </c:pt>
                <c:pt idx="56">
                  <c:v>39.967526630848923</c:v>
                </c:pt>
                <c:pt idx="57">
                  <c:v>193</c:v>
                </c:pt>
                <c:pt idx="58">
                  <c:v>39.355778774254297</c:v>
                </c:pt>
                <c:pt idx="59">
                  <c:v>186</c:v>
                </c:pt>
                <c:pt idx="60">
                  <c:v>37.92836710886683</c:v>
                </c:pt>
                <c:pt idx="61">
                  <c:v>191</c:v>
                </c:pt>
                <c:pt idx="62">
                  <c:v>38.947946869857873</c:v>
                </c:pt>
                <c:pt idx="63">
                  <c:v>186</c:v>
                </c:pt>
                <c:pt idx="64">
                  <c:v>37.92836710886683</c:v>
                </c:pt>
                <c:pt idx="65">
                  <c:v>186</c:v>
                </c:pt>
                <c:pt idx="66">
                  <c:v>37.92836710886683</c:v>
                </c:pt>
                <c:pt idx="67">
                  <c:v>194</c:v>
                </c:pt>
                <c:pt idx="68">
                  <c:v>39.559694726452499</c:v>
                </c:pt>
                <c:pt idx="69">
                  <c:v>195</c:v>
                </c:pt>
                <c:pt idx="70">
                  <c:v>39.763610678650707</c:v>
                </c:pt>
                <c:pt idx="71">
                  <c:v>186</c:v>
                </c:pt>
                <c:pt idx="72">
                  <c:v>37.92836710886683</c:v>
                </c:pt>
                <c:pt idx="73">
                  <c:v>186</c:v>
                </c:pt>
                <c:pt idx="74">
                  <c:v>37.92836710886683</c:v>
                </c:pt>
                <c:pt idx="75">
                  <c:v>181</c:v>
                </c:pt>
                <c:pt idx="76">
                  <c:v>36.908787347875787</c:v>
                </c:pt>
                <c:pt idx="77">
                  <c:v>196</c:v>
                </c:pt>
                <c:pt idx="78">
                  <c:v>39.967526630848923</c:v>
                </c:pt>
                <c:pt idx="79">
                  <c:v>191</c:v>
                </c:pt>
                <c:pt idx="80">
                  <c:v>38.947946869857873</c:v>
                </c:pt>
                <c:pt idx="81">
                  <c:v>203</c:v>
                </c:pt>
                <c:pt idx="82">
                  <c:v>41.394938296236383</c:v>
                </c:pt>
                <c:pt idx="8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41183488"/>
        <c:axId val="552354944"/>
        <c:axId val="0"/>
      </c:bar3DChart>
      <c:catAx>
        <c:axId val="541183488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9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52354944"/>
        <c:crosses val="autoZero"/>
        <c:auto val="1"/>
        <c:lblAlgn val="ctr"/>
        <c:lblOffset val="100"/>
        <c:noMultiLvlLbl val="0"/>
      </c:catAx>
      <c:valAx>
        <c:axId val="5523549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#,##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41183488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MAS - Random = 0,03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1994-1999'!$C$7:$C$90</c:f>
              <c:strCache>
                <c:ptCount val="84"/>
                <c:pt idx="0">
                  <c:v>Common Neighbors</c:v>
                </c:pt>
                <c:pt idx="1">
                  <c:v>Adamic Adar similarity (Total Success)</c:v>
                </c:pt>
                <c:pt idx="2">
                  <c:v>Adamic Adar similarity</c:v>
                </c:pt>
                <c:pt idx="3">
                  <c:v>Jaccard similarity coefficient (Total Success)</c:v>
                </c:pt>
                <c:pt idx="4">
                  <c:v>Jaccard similarity coefficient</c:v>
                </c:pt>
                <c:pt idx="5">
                  <c:v>Preferential Attachment (Total Success)</c:v>
                </c:pt>
                <c:pt idx="6">
                  <c:v>Preferential Attachment</c:v>
                </c:pt>
                <c:pt idx="7">
                  <c:v>Time Score DF 0.8 (Total Success)</c:v>
                </c:pt>
                <c:pt idx="8">
                  <c:v>TS (β = 0.8)</c:v>
                </c:pt>
                <c:pt idx="9">
                  <c:v>Time Score DF 0.5 (Total Sucess)</c:v>
                </c:pt>
                <c:pt idx="10">
                  <c:v>TS (β = 0.5)</c:v>
                </c:pt>
                <c:pt idx="11">
                  <c:v>Time Score DF 0.2  (Total Sucess)</c:v>
                </c:pt>
                <c:pt idx="12">
                  <c:v>TS (β =  0.2)</c:v>
                </c:pt>
                <c:pt idx="13">
                  <c:v>Domain Time Score 0.8 0.8 (Total Success)</c:v>
                </c:pt>
                <c:pt idx="14">
                  <c:v>CTS (β = 0.8, α = 0.8) </c:v>
                </c:pt>
                <c:pt idx="15">
                  <c:v>Domain Time Score 0.8 0.5 (Total Success)</c:v>
                </c:pt>
                <c:pt idx="16">
                  <c:v>CTS (β = 0.8, α = 0.5) </c:v>
                </c:pt>
                <c:pt idx="17">
                  <c:v>Domain Time Score 0.8 0.2 (Total Success)</c:v>
                </c:pt>
                <c:pt idx="18">
                  <c:v>CTS (β = 0.8, α = 0.2) </c:v>
                </c:pt>
                <c:pt idx="19">
                  <c:v>Domain Time Score 0.5 0.8 (Total Success)</c:v>
                </c:pt>
                <c:pt idx="20">
                  <c:v>CTS (β = 0.5, α = 0.8) </c:v>
                </c:pt>
                <c:pt idx="21">
                  <c:v>Domain Time Score 0.5 0.5 (Total Success)</c:v>
                </c:pt>
                <c:pt idx="22">
                  <c:v>CTS (β = 0.5, α = 0.5) </c:v>
                </c:pt>
                <c:pt idx="23">
                  <c:v>Domain Time Score 0.5 0.2 (Total Success)</c:v>
                </c:pt>
                <c:pt idx="24">
                  <c:v>CTS (β = 0.5, α = 0.2) </c:v>
                </c:pt>
                <c:pt idx="25">
                  <c:v>Domain Time Score 0.2 0.8 (Total Success)</c:v>
                </c:pt>
                <c:pt idx="26">
                  <c:v>CTS (β = 0.2, α = 0.8) </c:v>
                </c:pt>
                <c:pt idx="27">
                  <c:v>Domain Time Score 0.2 0.5 (Total Success)</c:v>
                </c:pt>
                <c:pt idx="28">
                  <c:v>CTS (β = 0.2, α = 0.5) </c:v>
                </c:pt>
                <c:pt idx="29">
                  <c:v>Domain Time Score 0.2 0.2 (Total Success)</c:v>
                </c:pt>
                <c:pt idx="30">
                  <c:v>CTS (β = 0.2, α = 0.2) </c:v>
                </c:pt>
                <c:pt idx="31">
                  <c:v>cnW Time Score DF 0.8 (Total Success)</c:v>
                </c:pt>
                <c:pt idx="32">
                  <c:v>TwCN (β = 0.8)</c:v>
                </c:pt>
                <c:pt idx="33">
                  <c:v>cnW Time Score DF 0.5 (Total Success)</c:v>
                </c:pt>
                <c:pt idx="34">
                  <c:v>TwCN (β = 0.5)</c:v>
                </c:pt>
                <c:pt idx="35">
                  <c:v>cnW Time Score DF 0.2 (Total Success)</c:v>
                </c:pt>
                <c:pt idx="36">
                  <c:v>TwCN (β = 0.2)</c:v>
                </c:pt>
                <c:pt idx="37">
                  <c:v>aaW Time Score DF 0.8 (Total Success)</c:v>
                </c:pt>
                <c:pt idx="38">
                  <c:v>TwAA (β = 0.8)</c:v>
                </c:pt>
                <c:pt idx="39">
                  <c:v>aaW Time Score DF 0.5 (Total Success)</c:v>
                </c:pt>
                <c:pt idx="40">
                  <c:v>TwAA (β = 0.5)</c:v>
                </c:pt>
                <c:pt idx="41">
                  <c:v>aaW Time Score DF 0.2 (Total Success)</c:v>
                </c:pt>
                <c:pt idx="42">
                  <c:v>TwAA (β = 0.2)</c:v>
                </c:pt>
                <c:pt idx="43">
                  <c:v>cnWJC (Total Success)</c:v>
                </c:pt>
                <c:pt idx="44">
                  <c:v>CwCN</c:v>
                </c:pt>
                <c:pt idx="45">
                  <c:v>aaWJC (Total Success)</c:v>
                </c:pt>
                <c:pt idx="46">
                  <c:v>CwAA</c:v>
                </c:pt>
                <c:pt idx="47">
                  <c:v>cnW Context Time Score DF 0.8 (Total Success)</c:v>
                </c:pt>
                <c:pt idx="48">
                  <c:v>CTwCN (β = 0.8, α = 0.8) </c:v>
                </c:pt>
                <c:pt idx="49">
                  <c:v>cnW Context Time Score DF 0.5 (Total Success)</c:v>
                </c:pt>
                <c:pt idx="50">
                  <c:v>CTwCN (β = 0.8, α = 0.5) </c:v>
                </c:pt>
                <c:pt idx="51">
                  <c:v>cnW Context  Time Score DF 0.2 (Total Success)</c:v>
                </c:pt>
                <c:pt idx="52">
                  <c:v>CTwCN (β = 0.8, α = 0.2) </c:v>
                </c:pt>
                <c:pt idx="53">
                  <c:v>aaW Context Time Score DF 0.8 (Total Success)</c:v>
                </c:pt>
                <c:pt idx="54">
                  <c:v>CTwAA (β = 0.8, α = 0.8) </c:v>
                </c:pt>
                <c:pt idx="55">
                  <c:v>aaW Context Time Score DF 0.5 (Total Success)</c:v>
                </c:pt>
                <c:pt idx="56">
                  <c:v>CTwAA (β = 0.8, α = 0.5) </c:v>
                </c:pt>
                <c:pt idx="57">
                  <c:v>aaW Context Time Score DF 0.2 (Total Success)</c:v>
                </c:pt>
                <c:pt idx="58">
                  <c:v>CTwAA (β = 0.8, α = 0.2) </c:v>
                </c:pt>
                <c:pt idx="59">
                  <c:v>cnW Context Time Score DF 0.8 (Total Success)</c:v>
                </c:pt>
                <c:pt idx="60">
                  <c:v>CTwCN (β = 0.5, α = 0.8) </c:v>
                </c:pt>
                <c:pt idx="61">
                  <c:v>cnW Context Time Score DF 0.5 (Total Success)</c:v>
                </c:pt>
                <c:pt idx="62">
                  <c:v>CTwCN (β = 0.5, α = 0.5) </c:v>
                </c:pt>
                <c:pt idx="63">
                  <c:v>cnW Context  Time Score DF 0.2 (Total Success)</c:v>
                </c:pt>
                <c:pt idx="64">
                  <c:v>CTwCN (β = 0.5, α = 0.2) </c:v>
                </c:pt>
                <c:pt idx="65">
                  <c:v>aaW Context Time Score DF 0.8 (Total Success)</c:v>
                </c:pt>
                <c:pt idx="66">
                  <c:v>CTwAA (β = 0.5, α = 0.8) </c:v>
                </c:pt>
                <c:pt idx="67">
                  <c:v>aaW Context Time Score DF 0.5 (Total Success)</c:v>
                </c:pt>
                <c:pt idx="68">
                  <c:v>CTwAA (β = 0.5, α = 0.5) </c:v>
                </c:pt>
                <c:pt idx="69">
                  <c:v>aaW Context Time Score DF 0.2 (Total Success)</c:v>
                </c:pt>
                <c:pt idx="70">
                  <c:v>CTwAA (β = 0.5, α = 0.2) </c:v>
                </c:pt>
                <c:pt idx="71">
                  <c:v>cnW Context Time Score DF 0.8 (Total Success)</c:v>
                </c:pt>
                <c:pt idx="72">
                  <c:v>CTwCN (β = 0.2, α = 0.8) </c:v>
                </c:pt>
                <c:pt idx="73">
                  <c:v>cnW Context Time Score DF 0.5 (Total Success)</c:v>
                </c:pt>
                <c:pt idx="74">
                  <c:v>CTwCN (β = 0.2, α = 0.5) </c:v>
                </c:pt>
                <c:pt idx="75">
                  <c:v>cnW Context  Time Score DF 0.2 (Total Success)</c:v>
                </c:pt>
                <c:pt idx="76">
                  <c:v>CTwCN (β = 0.2, α = 0.2) </c:v>
                </c:pt>
                <c:pt idx="77">
                  <c:v>aaW Context Time Score DF 0.8 (Total Success)</c:v>
                </c:pt>
                <c:pt idx="78">
                  <c:v>CTwAA (β = 0.2, α = 0.8) </c:v>
                </c:pt>
                <c:pt idx="79">
                  <c:v>aaW Context Time Score DF 0.5 (Total Success)</c:v>
                </c:pt>
                <c:pt idx="80">
                  <c:v>CTwAA (β = 0.2, α = 0.5) </c:v>
                </c:pt>
                <c:pt idx="81">
                  <c:v>aaW Context Time Score DF 0.2 (Total Success)</c:v>
                </c:pt>
                <c:pt idx="82">
                  <c:v>CTwAA (β = 0.2, α = 0.2) </c:v>
                </c:pt>
                <c:pt idx="83">
                  <c:v>Combinacao Linear (cn, aas, jc, pa, ts08, ts05, ts02)</c:v>
                </c:pt>
              </c:strCache>
            </c:strRef>
          </c:cat>
          <c:val>
            <c:numRef>
              <c:f>'Results 1994-1999'!$I$7:$I$90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52122368"/>
        <c:axId val="552356672"/>
        <c:axId val="0"/>
      </c:bar3DChart>
      <c:catAx>
        <c:axId val="552122368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52356672"/>
        <c:crosses val="autoZero"/>
        <c:auto val="1"/>
        <c:lblAlgn val="ctr"/>
        <c:lblOffset val="100"/>
        <c:noMultiLvlLbl val="0"/>
      </c:catAx>
      <c:valAx>
        <c:axId val="5523566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,000_-;\-* ###,000_-;_-* &quot;-&quot;??_-;_-@_-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52122368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58615</xdr:colOff>
      <xdr:row>91</xdr:row>
      <xdr:rowOff>183696</xdr:rowOff>
    </xdr:from>
    <xdr:to>
      <xdr:col>7</xdr:col>
      <xdr:colOff>238126</xdr:colOff>
      <xdr:row>106</xdr:row>
      <xdr:rowOff>175845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13</xdr:row>
      <xdr:rowOff>57150</xdr:rowOff>
    </xdr:from>
    <xdr:to>
      <xdr:col>19</xdr:col>
      <xdr:colOff>133350</xdr:colOff>
      <xdr:row>37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95250</xdr:colOff>
      <xdr:row>6</xdr:row>
      <xdr:rowOff>38100</xdr:rowOff>
    </xdr:from>
    <xdr:to>
      <xdr:col>16</xdr:col>
      <xdr:colOff>214920</xdr:colOff>
      <xdr:row>31</xdr:row>
      <xdr:rowOff>133560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4</xdr:row>
      <xdr:rowOff>85724</xdr:rowOff>
    </xdr:from>
    <xdr:to>
      <xdr:col>15</xdr:col>
      <xdr:colOff>520200</xdr:colOff>
      <xdr:row>29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47626</xdr:colOff>
      <xdr:row>4</xdr:row>
      <xdr:rowOff>47624</xdr:rowOff>
    </xdr:from>
    <xdr:to>
      <xdr:col>16</xdr:col>
      <xdr:colOff>234361</xdr:colOff>
      <xdr:row>30</xdr:row>
      <xdr:rowOff>105119</xdr:rowOff>
    </xdr:to>
    <xdr:graphicFrame macro="">
      <xdr:nvGraphicFramePr>
        <xdr:cNvPr id="3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2</xdr:row>
      <xdr:rowOff>114300</xdr:rowOff>
    </xdr:from>
    <xdr:to>
      <xdr:col>15</xdr:col>
      <xdr:colOff>342899</xdr:colOff>
      <xdr:row>23</xdr:row>
      <xdr:rowOff>59055</xdr:rowOff>
    </xdr:to>
    <xdr:graphicFrame macro="">
      <xdr:nvGraphicFramePr>
        <xdr:cNvPr id="4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323850</xdr:colOff>
      <xdr:row>2</xdr:row>
      <xdr:rowOff>190499</xdr:rowOff>
    </xdr:from>
    <xdr:to>
      <xdr:col>17</xdr:col>
      <xdr:colOff>66675</xdr:colOff>
      <xdr:row>29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"/>
  <sheetViews>
    <sheetView tabSelected="1" zoomScaleNormal="100" workbookViewId="0">
      <selection activeCell="I14" sqref="I14"/>
    </sheetView>
  </sheetViews>
  <sheetFormatPr defaultRowHeight="15" x14ac:dyDescent="0.25"/>
  <cols>
    <col min="1" max="1" width="8.42578125"/>
    <col min="3" max="5" width="8.42578125"/>
    <col min="6" max="6" width="13.42578125"/>
    <col min="7" max="7" width="8.42578125"/>
    <col min="8" max="9" width="6" bestFit="1" customWidth="1"/>
    <col min="10" max="18" width="8.42578125"/>
    <col min="19" max="19" width="34.28515625"/>
    <col min="20" max="1025" width="8.42578125"/>
  </cols>
  <sheetData>
    <row r="2" spans="2:12" ht="32.25" customHeight="1" x14ac:dyDescent="0.25">
      <c r="B2" s="37" t="s">
        <v>0</v>
      </c>
      <c r="C2" s="37"/>
      <c r="D2" s="37"/>
      <c r="E2" s="37"/>
      <c r="F2" s="37"/>
      <c r="G2" s="37"/>
      <c r="H2" s="37"/>
      <c r="I2" s="37"/>
    </row>
    <row r="3" spans="2:12" x14ac:dyDescent="0.25">
      <c r="B3" s="1"/>
      <c r="C3" s="2"/>
      <c r="D3" s="3" t="s">
        <v>1</v>
      </c>
      <c r="E3" s="3" t="s">
        <v>2</v>
      </c>
      <c r="F3" s="3" t="s">
        <v>3</v>
      </c>
      <c r="G3" s="3" t="s">
        <v>1</v>
      </c>
      <c r="H3" s="3" t="s">
        <v>4</v>
      </c>
      <c r="I3" s="4" t="s">
        <v>5</v>
      </c>
      <c r="L3" s="5"/>
    </row>
    <row r="4" spans="2:12" x14ac:dyDescent="0.25">
      <c r="B4" s="6" t="s">
        <v>6</v>
      </c>
      <c r="C4" s="2"/>
      <c r="D4" s="2">
        <v>2122</v>
      </c>
      <c r="E4" s="2">
        <v>3287</v>
      </c>
      <c r="F4" s="2">
        <v>5724</v>
      </c>
      <c r="G4" s="2">
        <v>486</v>
      </c>
      <c r="H4" s="2">
        <v>519</v>
      </c>
      <c r="I4" s="7">
        <v>400</v>
      </c>
    </row>
    <row r="5" spans="2:12" x14ac:dyDescent="0.25">
      <c r="B5" s="6" t="s">
        <v>7</v>
      </c>
      <c r="C5" s="2"/>
      <c r="D5" s="2">
        <v>5241</v>
      </c>
      <c r="E5" s="2">
        <v>9498</v>
      </c>
      <c r="F5" s="2">
        <v>15842</v>
      </c>
      <c r="G5" s="2">
        <v>1438</v>
      </c>
      <c r="H5" s="2">
        <v>2311</v>
      </c>
      <c r="I5" s="7">
        <v>1576</v>
      </c>
    </row>
    <row r="6" spans="2:12" x14ac:dyDescent="0.25">
      <c r="B6" s="6" t="s">
        <v>8</v>
      </c>
      <c r="C6" s="2"/>
      <c r="D6" s="2">
        <v>5414</v>
      </c>
      <c r="E6" s="2">
        <v>10254</v>
      </c>
      <c r="F6" s="2">
        <v>47806</v>
      </c>
      <c r="G6" s="2">
        <v>1790</v>
      </c>
      <c r="H6" s="2">
        <v>6654</v>
      </c>
      <c r="I6" s="7">
        <v>3294</v>
      </c>
    </row>
    <row r="7" spans="2:12" x14ac:dyDescent="0.25">
      <c r="B7" s="6" t="s">
        <v>9</v>
      </c>
      <c r="C7" s="2"/>
      <c r="D7" s="2">
        <v>5469</v>
      </c>
      <c r="E7" s="2">
        <v>6700</v>
      </c>
      <c r="F7" s="2">
        <v>19881</v>
      </c>
      <c r="G7" s="2">
        <v>1253</v>
      </c>
      <c r="H7" s="2">
        <v>1899</v>
      </c>
      <c r="I7" s="7">
        <v>1150</v>
      </c>
    </row>
    <row r="8" spans="2:12" x14ac:dyDescent="0.25">
      <c r="B8" s="6" t="s">
        <v>10</v>
      </c>
      <c r="C8" s="2"/>
      <c r="D8" s="2">
        <v>5343</v>
      </c>
      <c r="E8" s="2">
        <v>5816</v>
      </c>
      <c r="F8" s="2">
        <v>41852</v>
      </c>
      <c r="G8" s="2">
        <v>1561</v>
      </c>
      <c r="H8" s="2">
        <v>6178</v>
      </c>
      <c r="I8" s="7">
        <v>5751</v>
      </c>
    </row>
    <row r="9" spans="2:12" x14ac:dyDescent="0.25">
      <c r="B9" s="1"/>
      <c r="C9" s="2"/>
      <c r="D9" s="2"/>
      <c r="E9" s="2"/>
      <c r="F9" s="2"/>
      <c r="G9" s="2"/>
      <c r="H9" s="2"/>
      <c r="I9" s="7"/>
    </row>
    <row r="10" spans="2:12" ht="36" customHeight="1" x14ac:dyDescent="0.25">
      <c r="B10" s="38" t="s">
        <v>11</v>
      </c>
      <c r="C10" s="38"/>
      <c r="D10" s="38"/>
      <c r="E10" s="38"/>
      <c r="F10" s="38"/>
      <c r="G10" s="38"/>
      <c r="H10" s="38"/>
      <c r="I10" s="38"/>
    </row>
    <row r="11" spans="2:12" x14ac:dyDescent="0.25">
      <c r="B11" s="1"/>
      <c r="C11" s="2"/>
      <c r="D11" s="3" t="s">
        <v>1</v>
      </c>
      <c r="E11" s="3" t="s">
        <v>2</v>
      </c>
      <c r="F11" s="3" t="s">
        <v>3</v>
      </c>
      <c r="G11" s="3" t="s">
        <v>1</v>
      </c>
      <c r="H11" s="3" t="s">
        <v>4</v>
      </c>
      <c r="I11" s="4" t="s">
        <v>5</v>
      </c>
    </row>
    <row r="12" spans="2:12" x14ac:dyDescent="0.25">
      <c r="B12" s="6" t="s">
        <v>6</v>
      </c>
      <c r="C12" s="2"/>
      <c r="D12" s="2">
        <v>6570</v>
      </c>
      <c r="E12" s="2">
        <v>3291</v>
      </c>
      <c r="F12" s="2">
        <v>6266</v>
      </c>
      <c r="G12" s="2">
        <v>390</v>
      </c>
      <c r="H12" s="2">
        <v>269</v>
      </c>
      <c r="I12" s="7">
        <v>137</v>
      </c>
    </row>
    <row r="13" spans="2:12" x14ac:dyDescent="0.25">
      <c r="B13" s="6" t="s">
        <v>7</v>
      </c>
      <c r="C13" s="2"/>
      <c r="D13" s="2">
        <v>6963</v>
      </c>
      <c r="E13" s="2">
        <v>9496</v>
      </c>
      <c r="F13" s="2">
        <v>17684</v>
      </c>
      <c r="G13" s="2">
        <v>1192</v>
      </c>
      <c r="H13" s="2">
        <v>1289</v>
      </c>
      <c r="I13" s="7">
        <v>767</v>
      </c>
    </row>
    <row r="14" spans="2:12" x14ac:dyDescent="0.25">
      <c r="B14" s="6" t="s">
        <v>8</v>
      </c>
      <c r="C14" s="2"/>
      <c r="D14" s="2">
        <v>7263</v>
      </c>
      <c r="E14" s="2">
        <v>10278</v>
      </c>
      <c r="F14" s="2">
        <v>50988</v>
      </c>
      <c r="G14" s="2">
        <v>1689</v>
      </c>
      <c r="H14" s="2">
        <v>4363</v>
      </c>
      <c r="I14" s="7">
        <v>1950</v>
      </c>
    </row>
    <row r="15" spans="2:12" x14ac:dyDescent="0.25">
      <c r="B15" s="6" t="s">
        <v>9</v>
      </c>
      <c r="C15" s="2"/>
      <c r="D15" s="2">
        <v>7161</v>
      </c>
      <c r="E15" s="2">
        <v>6698</v>
      </c>
      <c r="F15" s="2">
        <v>25042</v>
      </c>
      <c r="G15" s="2">
        <v>1144</v>
      </c>
      <c r="H15" s="2">
        <v>1370</v>
      </c>
      <c r="I15" s="7">
        <v>723</v>
      </c>
    </row>
    <row r="16" spans="2:12" x14ac:dyDescent="0.25">
      <c r="B16" s="6" t="s">
        <v>10</v>
      </c>
      <c r="C16" s="2"/>
      <c r="D16" s="2">
        <v>7049</v>
      </c>
      <c r="E16" s="2">
        <v>5820</v>
      </c>
      <c r="F16" s="2">
        <v>46700</v>
      </c>
      <c r="G16" s="2">
        <v>1336</v>
      </c>
      <c r="H16" s="2">
        <v>3610</v>
      </c>
      <c r="I16" s="7">
        <v>2087</v>
      </c>
    </row>
    <row r="17" spans="1:12" x14ac:dyDescent="0.25">
      <c r="B17" s="22" t="s">
        <v>35</v>
      </c>
      <c r="C17" s="2"/>
      <c r="D17" s="2">
        <v>17704</v>
      </c>
      <c r="E17" s="2">
        <v>118188</v>
      </c>
      <c r="F17" s="2">
        <v>74716</v>
      </c>
      <c r="G17" s="2">
        <v>9616</v>
      </c>
      <c r="H17" s="2">
        <v>21971</v>
      </c>
      <c r="I17" s="7">
        <v>15232</v>
      </c>
    </row>
    <row r="18" spans="1:12" ht="24.75" customHeight="1" x14ac:dyDescent="0.25">
      <c r="B18" s="38" t="s">
        <v>12</v>
      </c>
      <c r="C18" s="38"/>
      <c r="D18" s="38"/>
      <c r="E18" s="38"/>
      <c r="F18" s="38"/>
      <c r="G18" s="38"/>
      <c r="H18" s="38"/>
      <c r="I18" s="38"/>
    </row>
    <row r="19" spans="1:12" x14ac:dyDescent="0.25">
      <c r="B19" s="1"/>
      <c r="C19" s="2"/>
      <c r="D19" s="3" t="s">
        <v>1</v>
      </c>
      <c r="E19" s="3" t="s">
        <v>2</v>
      </c>
      <c r="F19" s="3" t="s">
        <v>3</v>
      </c>
      <c r="G19" s="3" t="s">
        <v>1</v>
      </c>
      <c r="H19" s="3" t="s">
        <v>4</v>
      </c>
      <c r="I19" s="4" t="s">
        <v>5</v>
      </c>
      <c r="L19" s="8"/>
    </row>
    <row r="20" spans="1:12" x14ac:dyDescent="0.25">
      <c r="B20" s="1"/>
      <c r="C20" s="2"/>
      <c r="D20" s="3"/>
      <c r="E20" s="3"/>
      <c r="F20" s="3"/>
      <c r="G20" s="3"/>
      <c r="H20" s="3"/>
      <c r="I20" s="4"/>
    </row>
    <row r="21" spans="1:12" x14ac:dyDescent="0.25">
      <c r="B21" s="6" t="s">
        <v>6</v>
      </c>
      <c r="C21" s="2"/>
      <c r="D21" s="2">
        <f t="shared" ref="D21:I25" si="0">D4-D12</f>
        <v>-4448</v>
      </c>
      <c r="E21" s="2">
        <f t="shared" si="0"/>
        <v>-4</v>
      </c>
      <c r="F21" s="2">
        <f t="shared" si="0"/>
        <v>-542</v>
      </c>
      <c r="G21" s="2">
        <f t="shared" si="0"/>
        <v>96</v>
      </c>
      <c r="H21" s="2">
        <f t="shared" si="0"/>
        <v>250</v>
      </c>
      <c r="I21" s="7">
        <f t="shared" si="0"/>
        <v>263</v>
      </c>
    </row>
    <row r="22" spans="1:12" x14ac:dyDescent="0.25">
      <c r="A22" s="9"/>
      <c r="B22" s="10" t="s">
        <v>7</v>
      </c>
      <c r="C22" s="11"/>
      <c r="D22" s="12">
        <f t="shared" si="0"/>
        <v>-1722</v>
      </c>
      <c r="E22" s="12">
        <f t="shared" si="0"/>
        <v>2</v>
      </c>
      <c r="F22" s="12">
        <f t="shared" si="0"/>
        <v>-1842</v>
      </c>
      <c r="G22" s="12">
        <f t="shared" si="0"/>
        <v>246</v>
      </c>
      <c r="H22" s="12">
        <f t="shared" si="0"/>
        <v>1022</v>
      </c>
      <c r="I22" s="13">
        <f t="shared" si="0"/>
        <v>809</v>
      </c>
      <c r="J22" s="9"/>
    </row>
    <row r="23" spans="1:12" x14ac:dyDescent="0.25">
      <c r="B23" s="14" t="s">
        <v>8</v>
      </c>
      <c r="C23" s="15"/>
      <c r="D23" s="2">
        <f t="shared" si="0"/>
        <v>-1849</v>
      </c>
      <c r="E23" s="2">
        <f t="shared" si="0"/>
        <v>-24</v>
      </c>
      <c r="F23" s="2">
        <f t="shared" si="0"/>
        <v>-3182</v>
      </c>
      <c r="G23" s="2">
        <f t="shared" si="0"/>
        <v>101</v>
      </c>
      <c r="H23" s="2">
        <f t="shared" si="0"/>
        <v>2291</v>
      </c>
      <c r="I23" s="7">
        <f t="shared" si="0"/>
        <v>1344</v>
      </c>
    </row>
    <row r="24" spans="1:12" x14ac:dyDescent="0.25">
      <c r="B24" s="10" t="s">
        <v>9</v>
      </c>
      <c r="C24" s="11"/>
      <c r="D24" s="12">
        <f t="shared" si="0"/>
        <v>-1692</v>
      </c>
      <c r="E24" s="12">
        <f t="shared" si="0"/>
        <v>2</v>
      </c>
      <c r="F24" s="12">
        <f t="shared" si="0"/>
        <v>-5161</v>
      </c>
      <c r="G24" s="12">
        <f t="shared" si="0"/>
        <v>109</v>
      </c>
      <c r="H24" s="12">
        <f t="shared" si="0"/>
        <v>529</v>
      </c>
      <c r="I24" s="13">
        <f t="shared" si="0"/>
        <v>427</v>
      </c>
    </row>
    <row r="25" spans="1:12" x14ac:dyDescent="0.25">
      <c r="B25" s="6" t="s">
        <v>10</v>
      </c>
      <c r="C25" s="16"/>
      <c r="D25" s="2">
        <f t="shared" si="0"/>
        <v>-1706</v>
      </c>
      <c r="E25" s="2">
        <f t="shared" si="0"/>
        <v>-4</v>
      </c>
      <c r="F25" s="2">
        <f t="shared" si="0"/>
        <v>-4848</v>
      </c>
      <c r="G25" s="2">
        <f t="shared" si="0"/>
        <v>225</v>
      </c>
      <c r="H25" s="2">
        <f t="shared" si="0"/>
        <v>2568</v>
      </c>
      <c r="I25" s="7">
        <f t="shared" si="0"/>
        <v>3664</v>
      </c>
    </row>
  </sheetData>
  <mergeCells count="3">
    <mergeCell ref="B2:I2"/>
    <mergeCell ref="B10:I10"/>
    <mergeCell ref="B18:I18"/>
  </mergeCells>
  <pageMargins left="0.51180555555555496" right="0.51180555555555496" top="0.78749999999999998" bottom="0.78749999999999998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125"/>
  <sheetViews>
    <sheetView topLeftCell="A73" zoomScale="130" zoomScaleNormal="130" workbookViewId="0">
      <selection activeCell="C4" sqref="C4:H89"/>
    </sheetView>
  </sheetViews>
  <sheetFormatPr defaultRowHeight="15" outlineLevelRow="2" x14ac:dyDescent="0.25"/>
  <cols>
    <col min="1" max="2" width="8.42578125"/>
    <col min="3" max="3" width="41.7109375" customWidth="1"/>
    <col min="4" max="4" width="13.5703125" customWidth="1"/>
    <col min="5" max="5" width="10.7109375" style="24" bestFit="1" customWidth="1"/>
    <col min="6" max="6" width="9.140625" style="24" customWidth="1"/>
    <col min="7" max="7" width="13.42578125" customWidth="1"/>
    <col min="8" max="8" width="10.85546875" customWidth="1"/>
    <col min="9" max="9" width="14.42578125" hidden="1" customWidth="1"/>
    <col min="10" max="1025" width="8.42578125"/>
  </cols>
  <sheetData>
    <row r="1" spans="3:14" x14ac:dyDescent="0.25">
      <c r="C1" s="17"/>
    </row>
    <row r="2" spans="3:14" x14ac:dyDescent="0.25">
      <c r="C2" s="39" t="s">
        <v>13</v>
      </c>
      <c r="D2" s="39"/>
      <c r="E2" s="39"/>
      <c r="F2" s="39"/>
      <c r="G2" s="39"/>
      <c r="H2" s="39"/>
    </row>
    <row r="4" spans="3:14" x14ac:dyDescent="0.25">
      <c r="C4" s="3" t="s">
        <v>14</v>
      </c>
      <c r="D4" s="3" t="s">
        <v>6</v>
      </c>
      <c r="E4" s="25" t="s">
        <v>7</v>
      </c>
      <c r="F4" s="25" t="s">
        <v>8</v>
      </c>
      <c r="G4" s="18" t="s">
        <v>9</v>
      </c>
      <c r="H4" s="3" t="s">
        <v>10</v>
      </c>
      <c r="I4" s="3" t="s">
        <v>35</v>
      </c>
      <c r="L4" t="s">
        <v>54</v>
      </c>
      <c r="M4" t="s">
        <v>55</v>
      </c>
      <c r="N4" t="s">
        <v>56</v>
      </c>
    </row>
    <row r="5" spans="3:14" x14ac:dyDescent="0.25">
      <c r="C5" s="32" t="s">
        <v>36</v>
      </c>
      <c r="D5" s="36">
        <f>( 'First Table'!I12 / ( ( ('First Table'!G12 * ('First Table'!G12 - 1))/2) - 'First Table'!H12) *100)</f>
        <v>0.18125049612362076</v>
      </c>
      <c r="E5" s="26">
        <f>( 'First Table'!I13 / ( ( ('First Table'!G13 * ('First Table'!G13 - 1))/2) - 'First Table'!H13)*100)</f>
        <v>0.1082496997376321</v>
      </c>
      <c r="F5" s="26">
        <f>( 'First Table'!I14 / ( ( ('First Table'!G14 * ('First Table'!G14 - 1))/2) - 'First Table'!H14)*100)</f>
        <v>0.13721253095198055</v>
      </c>
      <c r="G5" s="26">
        <f>( 'First Table'!I15 / ( ( ('First Table'!G15 * ('First Table'!G15 - 1))/2) - 'First Table'!H15)*100 )</f>
        <v>0.11081716547163969</v>
      </c>
      <c r="H5" s="36">
        <f>( 'First Table'!I16 / ( ( ('First Table'!G16 * ('First Table'!G16 - 1))/2) - 'First Table'!H16) *100)</f>
        <v>0.23497753808392538</v>
      </c>
      <c r="I5" s="19">
        <f>( 'First Table'!I17 / ( ( ('First Table'!G17 * ('First Table'!G17 - 1))/2) - 'First Table'!H17) *100)</f>
        <v>3.2964738701964501E-2</v>
      </c>
      <c r="K5" s="23">
        <f>SUM(D5:H5)</f>
        <v>0.77250743036879854</v>
      </c>
      <c r="L5" s="23"/>
      <c r="M5" s="23"/>
      <c r="N5" s="23">
        <f>K5/5</f>
        <v>0.15450148607375971</v>
      </c>
    </row>
    <row r="6" spans="3:14" outlineLevel="2" x14ac:dyDescent="0.25">
      <c r="C6" s="32" t="s">
        <v>15</v>
      </c>
      <c r="D6" s="28">
        <v>14</v>
      </c>
      <c r="E6" s="27">
        <v>42</v>
      </c>
      <c r="F6" s="27">
        <v>132</v>
      </c>
      <c r="G6" s="27">
        <v>51</v>
      </c>
      <c r="H6" s="28">
        <v>186</v>
      </c>
      <c r="I6" s="20">
        <v>1582</v>
      </c>
      <c r="K6" s="23">
        <f t="shared" ref="K6:K49" si="0">SUM(D6:H6)</f>
        <v>425</v>
      </c>
      <c r="L6" s="23"/>
      <c r="M6" s="23"/>
      <c r="N6" s="23">
        <f t="shared" ref="N6:N89" si="1">K6/5</f>
        <v>85</v>
      </c>
    </row>
    <row r="7" spans="3:14" x14ac:dyDescent="0.25">
      <c r="C7" s="32" t="s">
        <v>16</v>
      </c>
      <c r="D7" s="36">
        <f>((D6/ 'First Table'!I12  )*100)/D5</f>
        <v>56.380414513293204</v>
      </c>
      <c r="E7" s="27">
        <f>((E6/   'First Table'!I13    )*100)/E5</f>
        <v>50.585637331311638</v>
      </c>
      <c r="F7" s="27">
        <f>((F6/   'First Table'!I14    )*100)/F5</f>
        <v>49.33391084812623</v>
      </c>
      <c r="G7" s="27">
        <f>((G6/   'First Table'!I15    )*100)/G5</f>
        <v>63.653874187198333</v>
      </c>
      <c r="H7" s="28">
        <f>((H6/   'First Table'!I16    )*100)/H5</f>
        <v>37.92836710886683</v>
      </c>
      <c r="I7" s="20">
        <f>((I6/   'First Table'!I17    )*100)/I5</f>
        <v>315.06481837047784</v>
      </c>
      <c r="K7" s="23">
        <f t="shared" si="0"/>
        <v>257.88220398879622</v>
      </c>
      <c r="L7" s="23">
        <f>MIN(D7:H7)</f>
        <v>37.92836710886683</v>
      </c>
      <c r="M7" s="23">
        <f>MAX(D7:H7)</f>
        <v>63.653874187198333</v>
      </c>
      <c r="N7" s="23">
        <f t="shared" si="1"/>
        <v>51.576440797759247</v>
      </c>
    </row>
    <row r="8" spans="3:14" outlineLevel="2" x14ac:dyDescent="0.25">
      <c r="C8" s="32" t="s">
        <v>17</v>
      </c>
      <c r="D8" s="28">
        <v>14</v>
      </c>
      <c r="E8" s="27">
        <v>52</v>
      </c>
      <c r="F8" s="27">
        <v>143</v>
      </c>
      <c r="G8" s="27">
        <v>53</v>
      </c>
      <c r="H8" s="28">
        <v>181</v>
      </c>
      <c r="I8" s="20">
        <v>1631</v>
      </c>
      <c r="K8" s="23">
        <f t="shared" si="0"/>
        <v>443</v>
      </c>
      <c r="L8" s="23">
        <f t="shared" ref="L8:L37" si="2">MIN(D8:H8)</f>
        <v>14</v>
      </c>
      <c r="M8" s="23">
        <f t="shared" ref="M8:M37" si="3">MAX(D8:H8)</f>
        <v>181</v>
      </c>
      <c r="N8" s="23">
        <f t="shared" si="1"/>
        <v>88.6</v>
      </c>
    </row>
    <row r="9" spans="3:14" x14ac:dyDescent="0.25">
      <c r="C9" s="30" t="s">
        <v>18</v>
      </c>
      <c r="D9" s="28">
        <f>((D8/ 'First Table'!I12  )*100)/D5</f>
        <v>56.380414513293204</v>
      </c>
      <c r="E9" s="27">
        <f>((E8/   'First Table'!I13    )*100)/E5</f>
        <v>62.629836695909653</v>
      </c>
      <c r="F9" s="33">
        <f>((F8/   'First Table'!I14    )*100)/F5</f>
        <v>53.445070085470078</v>
      </c>
      <c r="G9" s="27">
        <f>((G8/ 'First Table'!I15  )*100)/G5</f>
        <v>66.150104547480638</v>
      </c>
      <c r="H9" s="28">
        <f>((H8/   'First Table'!I16    )*100)/H5</f>
        <v>36.908787347875787</v>
      </c>
      <c r="I9" s="20">
        <f>((I8/   'First Table'!I17    )*100)/I5</f>
        <v>324.82346318726252</v>
      </c>
      <c r="K9" s="23">
        <f t="shared" si="0"/>
        <v>275.51421319002935</v>
      </c>
      <c r="L9" s="23">
        <f t="shared" si="2"/>
        <v>36.908787347875787</v>
      </c>
      <c r="M9" s="23">
        <f t="shared" si="3"/>
        <v>66.150104547480638</v>
      </c>
      <c r="N9" s="23">
        <f t="shared" si="1"/>
        <v>55.102842638005868</v>
      </c>
    </row>
    <row r="10" spans="3:14" outlineLevel="2" x14ac:dyDescent="0.25">
      <c r="C10" s="32" t="s">
        <v>19</v>
      </c>
      <c r="D10" s="28">
        <v>14</v>
      </c>
      <c r="E10" s="27">
        <v>55</v>
      </c>
      <c r="F10" s="27">
        <v>126</v>
      </c>
      <c r="G10" s="27">
        <v>47</v>
      </c>
      <c r="H10" s="28">
        <v>163</v>
      </c>
      <c r="I10" s="20">
        <v>1503</v>
      </c>
      <c r="K10" s="23">
        <f t="shared" si="0"/>
        <v>405</v>
      </c>
      <c r="L10" s="23">
        <f t="shared" si="2"/>
        <v>14</v>
      </c>
      <c r="M10" s="23">
        <f t="shared" si="3"/>
        <v>163</v>
      </c>
      <c r="N10" s="23">
        <f t="shared" si="1"/>
        <v>81</v>
      </c>
    </row>
    <row r="11" spans="3:14" x14ac:dyDescent="0.25">
      <c r="C11" s="32" t="s">
        <v>20</v>
      </c>
      <c r="D11" s="28">
        <f>((D10/ 'First Table'!I12  )*100)/D5</f>
        <v>56.380414513293204</v>
      </c>
      <c r="E11" s="27">
        <f>((E10/   'First Table'!I13    )*100)/E5</f>
        <v>66.243096505289046</v>
      </c>
      <c r="F11" s="27">
        <f>((F10/   'First Table'!I14    )*100)/F5</f>
        <v>47.091460355029582</v>
      </c>
      <c r="G11" s="27">
        <f>((G10/ 'First Table'!I15  )*100)/G5</f>
        <v>58.661413466633768</v>
      </c>
      <c r="H11" s="28">
        <f>((H10/   'First Table'!I16    )*100)/H5</f>
        <v>33.238300208308033</v>
      </c>
      <c r="I11" s="20">
        <f>((I10/   'First Table'!I17    )*100)/I5</f>
        <v>299.33149305362082</v>
      </c>
      <c r="K11" s="23">
        <f t="shared" si="0"/>
        <v>261.61468504855361</v>
      </c>
      <c r="L11" s="23">
        <f t="shared" si="2"/>
        <v>33.238300208308033</v>
      </c>
      <c r="M11" s="23">
        <f t="shared" si="3"/>
        <v>66.243096505289046</v>
      </c>
      <c r="N11" s="23">
        <f t="shared" si="1"/>
        <v>52.322937009710721</v>
      </c>
    </row>
    <row r="12" spans="3:14" outlineLevel="2" x14ac:dyDescent="0.25">
      <c r="C12" s="32" t="s">
        <v>21</v>
      </c>
      <c r="D12" s="28">
        <v>1</v>
      </c>
      <c r="E12" s="27">
        <v>2</v>
      </c>
      <c r="F12" s="27">
        <v>71</v>
      </c>
      <c r="G12" s="27">
        <v>4</v>
      </c>
      <c r="H12" s="28">
        <v>27</v>
      </c>
      <c r="I12" s="20">
        <v>158</v>
      </c>
      <c r="K12" s="23">
        <f t="shared" si="0"/>
        <v>105</v>
      </c>
      <c r="L12" s="23">
        <f t="shared" si="2"/>
        <v>1</v>
      </c>
      <c r="M12" s="23">
        <f t="shared" si="3"/>
        <v>71</v>
      </c>
      <c r="N12" s="23">
        <f t="shared" si="1"/>
        <v>21</v>
      </c>
    </row>
    <row r="13" spans="3:14" x14ac:dyDescent="0.25">
      <c r="C13" s="32" t="s">
        <v>22</v>
      </c>
      <c r="D13" s="28">
        <f>((D12/ 'First Table'!I12  )*100)/D5</f>
        <v>4.0271724652352283</v>
      </c>
      <c r="E13" s="27">
        <f>((E12/   'First Table'!I13    )*100)/E5</f>
        <v>2.4088398729196023</v>
      </c>
      <c r="F13" s="27">
        <f>((F12/   'First Table'!I14    )*100)/F5</f>
        <v>26.535664168310316</v>
      </c>
      <c r="G13" s="27">
        <f>((G12/ 'First Table'!I15  )*100)/G5</f>
        <v>4.9924607205645755</v>
      </c>
      <c r="H13" s="28">
        <f>((H12/   'First Table'!I16    )*100)/H5</f>
        <v>5.5057307093516368</v>
      </c>
      <c r="I13" s="20">
        <f>((I12/   'First Table'!I17    )*100)/I5</f>
        <v>31.466650633713961</v>
      </c>
      <c r="K13" s="23">
        <f t="shared" si="0"/>
        <v>43.469867936381355</v>
      </c>
      <c r="L13" s="23">
        <f t="shared" si="2"/>
        <v>2.4088398729196023</v>
      </c>
      <c r="M13" s="23">
        <f t="shared" si="3"/>
        <v>26.535664168310316</v>
      </c>
      <c r="N13" s="23">
        <f t="shared" si="1"/>
        <v>8.6939735872762718</v>
      </c>
    </row>
    <row r="14" spans="3:14" outlineLevel="2" x14ac:dyDescent="0.25">
      <c r="C14" s="32" t="s">
        <v>25</v>
      </c>
      <c r="D14" s="28">
        <v>14</v>
      </c>
      <c r="E14" s="28">
        <v>66</v>
      </c>
      <c r="F14" s="28">
        <v>125</v>
      </c>
      <c r="G14" s="28">
        <v>54</v>
      </c>
      <c r="H14" s="28">
        <v>184</v>
      </c>
      <c r="I14" s="20">
        <v>1222</v>
      </c>
      <c r="K14" s="23">
        <f t="shared" si="0"/>
        <v>443</v>
      </c>
      <c r="L14" s="23">
        <f t="shared" si="2"/>
        <v>14</v>
      </c>
      <c r="M14" s="23">
        <f t="shared" si="3"/>
        <v>184</v>
      </c>
      <c r="N14" s="23">
        <f t="shared" si="1"/>
        <v>88.6</v>
      </c>
    </row>
    <row r="15" spans="3:14" x14ac:dyDescent="0.25">
      <c r="C15" s="32" t="s">
        <v>39</v>
      </c>
      <c r="D15" s="28">
        <f>((D14/ 'First Table'!I12  )*100)/'Results 1994-1999'!D5</f>
        <v>56.380414513293204</v>
      </c>
      <c r="E15" s="28">
        <f>((E14/   'First Table'!I13   )*100)/'Results 1994-1999'!E5</f>
        <v>79.491715806346861</v>
      </c>
      <c r="F15" s="28">
        <f>((F14/   'First Table'!I14    )*100)/'Results 1994-1999'!F5</f>
        <v>46.717718606180135</v>
      </c>
      <c r="G15" s="28">
        <f>((G14/ 'First Table'!I15  )*100)/'Results 1994-1999'!G5</f>
        <v>67.398219727621765</v>
      </c>
      <c r="H15" s="28">
        <f>((H14/   'First Table'!I16    )*100)/'Results 1994-1999'!H5</f>
        <v>37.520535204470413</v>
      </c>
      <c r="I15" s="20">
        <f>((I14/   'First Table'!I17    )*100)/'Results 1994-1999'!I5</f>
        <v>243.36865236961057</v>
      </c>
      <c r="K15" s="23">
        <f t="shared" si="0"/>
        <v>287.50860385791242</v>
      </c>
      <c r="L15" s="23">
        <f t="shared" si="2"/>
        <v>37.520535204470413</v>
      </c>
      <c r="M15" s="23">
        <f t="shared" si="3"/>
        <v>79.491715806346861</v>
      </c>
      <c r="N15" s="23">
        <f t="shared" si="1"/>
        <v>57.501720771582484</v>
      </c>
    </row>
    <row r="16" spans="3:14" outlineLevel="2" x14ac:dyDescent="0.25">
      <c r="C16" s="32" t="s">
        <v>24</v>
      </c>
      <c r="D16" s="28">
        <v>15</v>
      </c>
      <c r="E16" s="28">
        <v>69</v>
      </c>
      <c r="F16" s="28">
        <v>125</v>
      </c>
      <c r="G16" s="28">
        <v>54</v>
      </c>
      <c r="H16" s="28">
        <v>189</v>
      </c>
      <c r="I16" s="20">
        <v>1231</v>
      </c>
      <c r="K16" s="23">
        <f t="shared" si="0"/>
        <v>452</v>
      </c>
      <c r="L16" s="23">
        <f t="shared" si="2"/>
        <v>15</v>
      </c>
      <c r="M16" s="23">
        <f t="shared" si="3"/>
        <v>189</v>
      </c>
      <c r="N16" s="23">
        <f t="shared" si="1"/>
        <v>90.4</v>
      </c>
    </row>
    <row r="17" spans="3:14" x14ac:dyDescent="0.25">
      <c r="C17" s="30" t="s">
        <v>38</v>
      </c>
      <c r="D17" s="28">
        <f>((D16/ 'First Table'!I12  )*100)/D5</f>
        <v>60.407586978528435</v>
      </c>
      <c r="E17" s="31">
        <f>((E16/   'First Table'!I13   )*100)/E5</f>
        <v>83.104975615726289</v>
      </c>
      <c r="F17" s="28">
        <f>((F16/   'First Table'!I14    )*100)/F5</f>
        <v>46.717718606180135</v>
      </c>
      <c r="G17" s="28">
        <f>((G16/ 'First Table'!I15  )*100)/G5</f>
        <v>67.398219727621765</v>
      </c>
      <c r="H17" s="28">
        <f>((H16/   'First Table'!I16    )*100)/H5</f>
        <v>38.540114965461456</v>
      </c>
      <c r="I17" s="20">
        <f>((I16/   'First Table'!I17    )*100)/I5</f>
        <v>245.16105651963221</v>
      </c>
      <c r="K17" s="23">
        <f t="shared" si="0"/>
        <v>296.16861589351805</v>
      </c>
      <c r="L17" s="23">
        <f t="shared" si="2"/>
        <v>38.540114965461456</v>
      </c>
      <c r="M17" s="23">
        <f t="shared" si="3"/>
        <v>83.104975615726289</v>
      </c>
      <c r="N17" s="23">
        <f t="shared" si="1"/>
        <v>59.233723178703613</v>
      </c>
    </row>
    <row r="18" spans="3:14" outlineLevel="2" x14ac:dyDescent="0.25">
      <c r="C18" s="30" t="s">
        <v>23</v>
      </c>
      <c r="D18" s="28">
        <v>15</v>
      </c>
      <c r="E18" s="33">
        <v>67</v>
      </c>
      <c r="F18" s="27">
        <v>126</v>
      </c>
      <c r="G18" s="27">
        <v>56</v>
      </c>
      <c r="H18" s="28">
        <v>182</v>
      </c>
      <c r="I18" s="20">
        <v>1270</v>
      </c>
      <c r="K18" s="23">
        <f t="shared" si="0"/>
        <v>446</v>
      </c>
      <c r="L18" s="23">
        <f t="shared" si="2"/>
        <v>15</v>
      </c>
      <c r="M18" s="23">
        <f t="shared" si="3"/>
        <v>182</v>
      </c>
      <c r="N18" s="23">
        <f t="shared" si="1"/>
        <v>89.2</v>
      </c>
    </row>
    <row r="19" spans="3:14" x14ac:dyDescent="0.25">
      <c r="C19" s="30" t="s">
        <v>37</v>
      </c>
      <c r="D19" s="28">
        <f>((D18/ 'First Table'!I12  )*100)/D5</f>
        <v>60.407586978528435</v>
      </c>
      <c r="E19" s="33">
        <f>((E18/   'First Table'!I13   )*100)/E5</f>
        <v>80.696135742806661</v>
      </c>
      <c r="F19" s="27">
        <f>((F18/   'First Table'!I14    )*100)/F5</f>
        <v>47.091460355029582</v>
      </c>
      <c r="G19" s="27">
        <f>((G18/ 'First Table'!I15  )*100)/G5</f>
        <v>69.894450087904062</v>
      </c>
      <c r="H19" s="28">
        <f>((H18/   'First Table'!I16    )*100)/H5</f>
        <v>37.112703300074003</v>
      </c>
      <c r="I19" s="20">
        <f>((I18/   'First Table'!I17    )*100)/I5</f>
        <v>252.92814116972619</v>
      </c>
      <c r="K19" s="23">
        <f t="shared" si="0"/>
        <v>295.20233646434281</v>
      </c>
      <c r="L19" s="23">
        <f t="shared" si="2"/>
        <v>37.112703300074003</v>
      </c>
      <c r="M19" s="23">
        <f t="shared" si="3"/>
        <v>80.696135742806661</v>
      </c>
      <c r="N19" s="23">
        <f t="shared" si="1"/>
        <v>59.040467292868563</v>
      </c>
    </row>
    <row r="20" spans="3:14" outlineLevel="1" x14ac:dyDescent="0.25">
      <c r="C20" s="32" t="s">
        <v>68</v>
      </c>
      <c r="D20" s="28">
        <v>15</v>
      </c>
      <c r="E20" s="28">
        <v>68</v>
      </c>
      <c r="F20" s="28">
        <v>128</v>
      </c>
      <c r="G20" s="28">
        <v>50</v>
      </c>
      <c r="H20" s="28">
        <v>185</v>
      </c>
      <c r="I20" s="20">
        <v>1264</v>
      </c>
      <c r="K20" s="23">
        <f t="shared" si="0"/>
        <v>446</v>
      </c>
      <c r="L20" s="23">
        <f t="shared" si="2"/>
        <v>15</v>
      </c>
      <c r="M20" s="23">
        <f t="shared" si="3"/>
        <v>185</v>
      </c>
      <c r="N20" s="23">
        <f t="shared" si="1"/>
        <v>89.2</v>
      </c>
    </row>
    <row r="21" spans="3:14" x14ac:dyDescent="0.25">
      <c r="C21" s="35" t="s">
        <v>74</v>
      </c>
      <c r="D21" s="28">
        <f>((D20/ 'First Table'!I12  )*100)/D5</f>
        <v>60.407586978528435</v>
      </c>
      <c r="E21" s="29">
        <f>((E20/   'First Table'!I13   )*100)/E5</f>
        <v>81.900555679266475</v>
      </c>
      <c r="F21" s="28">
        <f>((F20/   'First Table'!I14    )*100)/F5</f>
        <v>47.838943852728463</v>
      </c>
      <c r="G21" s="28">
        <f>((G20/ 'First Table'!I15  )*100)/G5</f>
        <v>62.405759007057199</v>
      </c>
      <c r="H21" s="28">
        <f>((H20/   'First Table'!I16    )*100)/H5</f>
        <v>37.724451156668628</v>
      </c>
      <c r="I21" s="20" t="e">
        <f>((I20/   'First Table'!I11    )*100)/#REF!</f>
        <v>#VALUE!</v>
      </c>
      <c r="K21" s="23">
        <f t="shared" si="0"/>
        <v>290.27729667424921</v>
      </c>
      <c r="L21" s="23">
        <f t="shared" si="2"/>
        <v>37.724451156668628</v>
      </c>
      <c r="M21" s="23">
        <f t="shared" si="3"/>
        <v>81.900555679266475</v>
      </c>
      <c r="N21" s="23">
        <f t="shared" si="1"/>
        <v>58.055459334849843</v>
      </c>
    </row>
    <row r="22" spans="3:14" outlineLevel="1" x14ac:dyDescent="0.25">
      <c r="C22" s="32" t="s">
        <v>69</v>
      </c>
      <c r="D22" s="28">
        <v>16</v>
      </c>
      <c r="E22" s="28">
        <v>70</v>
      </c>
      <c r="F22" s="28">
        <v>129</v>
      </c>
      <c r="G22" s="28">
        <v>54</v>
      </c>
      <c r="H22" s="28">
        <v>194</v>
      </c>
      <c r="I22" s="20">
        <v>1239</v>
      </c>
      <c r="K22" s="23">
        <f t="shared" si="0"/>
        <v>463</v>
      </c>
      <c r="L22" s="23">
        <f t="shared" si="2"/>
        <v>16</v>
      </c>
      <c r="M22" s="23">
        <f t="shared" si="3"/>
        <v>194</v>
      </c>
      <c r="N22" s="23">
        <f t="shared" si="1"/>
        <v>92.6</v>
      </c>
    </row>
    <row r="23" spans="3:14" x14ac:dyDescent="0.25">
      <c r="C23" s="32" t="s">
        <v>75</v>
      </c>
      <c r="D23" s="28">
        <f>((D22/ 'First Table'!I12  )*100)/D5</f>
        <v>64.434759443763653</v>
      </c>
      <c r="E23" s="29">
        <f>((E22/   'First Table'!I13   )*100)/E5</f>
        <v>84.309395552186075</v>
      </c>
      <c r="F23" s="28">
        <f>((F22/   'First Table'!I14    )*100)/F5</f>
        <v>48.21268560157791</v>
      </c>
      <c r="G23" s="28">
        <f>((G22/ 'First Table'!I15  )*100)/G5</f>
        <v>67.398219727621765</v>
      </c>
      <c r="H23" s="28">
        <f>((H22/   'First Table'!I16    )*100)/H5</f>
        <v>39.559694726452499</v>
      </c>
      <c r="I23" s="20" t="e">
        <f>((I22/   'First Table'!I11    )*100)/#REF!</f>
        <v>#VALUE!</v>
      </c>
      <c r="K23" s="23">
        <f t="shared" si="0"/>
        <v>303.9147550516019</v>
      </c>
      <c r="L23" s="23">
        <f t="shared" si="2"/>
        <v>39.559694726452499</v>
      </c>
      <c r="M23" s="23">
        <f t="shared" si="3"/>
        <v>84.309395552186075</v>
      </c>
      <c r="N23" s="23">
        <f t="shared" si="1"/>
        <v>60.782951010320382</v>
      </c>
    </row>
    <row r="24" spans="3:14" outlineLevel="1" x14ac:dyDescent="0.25">
      <c r="C24" s="32" t="s">
        <v>70</v>
      </c>
      <c r="D24" s="28">
        <v>16</v>
      </c>
      <c r="E24" s="28">
        <v>66</v>
      </c>
      <c r="F24" s="28">
        <v>129</v>
      </c>
      <c r="G24" s="28">
        <v>53</v>
      </c>
      <c r="H24" s="28">
        <v>195</v>
      </c>
      <c r="I24" s="20">
        <v>1232</v>
      </c>
      <c r="K24" s="23">
        <f t="shared" si="0"/>
        <v>459</v>
      </c>
      <c r="L24" s="23">
        <f t="shared" si="2"/>
        <v>16</v>
      </c>
      <c r="M24" s="23">
        <f t="shared" si="3"/>
        <v>195</v>
      </c>
      <c r="N24" s="23">
        <f t="shared" si="1"/>
        <v>91.8</v>
      </c>
    </row>
    <row r="25" spans="3:14" x14ac:dyDescent="0.25">
      <c r="C25" s="32" t="s">
        <v>76</v>
      </c>
      <c r="D25" s="28">
        <f>((D24/ 'First Table'!I12  )*100)/D5</f>
        <v>64.434759443763653</v>
      </c>
      <c r="E25" s="29">
        <f>((E24/   'First Table'!I13   )*100)/E5</f>
        <v>79.491715806346861</v>
      </c>
      <c r="F25" s="28">
        <f>((F24/   'First Table'!I14    )*100)/F5</f>
        <v>48.21268560157791</v>
      </c>
      <c r="G25" s="28">
        <f>((G24/ 'First Table'!I15  )*100)/G5</f>
        <v>66.150104547480638</v>
      </c>
      <c r="H25" s="28">
        <f>((H24/   'First Table'!I16    )*100)/H5</f>
        <v>39.763610678650707</v>
      </c>
      <c r="I25" s="20" t="e">
        <f>((I24/   'First Table'!I11    )*100)/#REF!</f>
        <v>#VALUE!</v>
      </c>
      <c r="K25" s="23">
        <f t="shared" si="0"/>
        <v>298.05287607781975</v>
      </c>
      <c r="L25" s="23">
        <f t="shared" si="2"/>
        <v>39.763610678650707</v>
      </c>
      <c r="M25" s="23">
        <f t="shared" si="3"/>
        <v>79.491715806346861</v>
      </c>
      <c r="N25" s="23">
        <f t="shared" si="1"/>
        <v>59.610575215563948</v>
      </c>
    </row>
    <row r="26" spans="3:14" outlineLevel="1" x14ac:dyDescent="0.25">
      <c r="C26" s="32" t="s">
        <v>71</v>
      </c>
      <c r="D26" s="28">
        <v>16</v>
      </c>
      <c r="E26" s="28">
        <v>70</v>
      </c>
      <c r="F26" s="28">
        <v>128</v>
      </c>
      <c r="G26" s="28">
        <v>56</v>
      </c>
      <c r="H26" s="28">
        <v>188</v>
      </c>
      <c r="I26" s="20">
        <v>1264</v>
      </c>
      <c r="K26" s="23">
        <f t="shared" si="0"/>
        <v>458</v>
      </c>
      <c r="L26" s="23">
        <f t="shared" si="2"/>
        <v>16</v>
      </c>
      <c r="M26" s="23">
        <f t="shared" si="3"/>
        <v>188</v>
      </c>
      <c r="N26" s="23">
        <f t="shared" si="1"/>
        <v>91.6</v>
      </c>
    </row>
    <row r="27" spans="3:14" x14ac:dyDescent="0.25">
      <c r="C27" s="32" t="s">
        <v>77</v>
      </c>
      <c r="D27" s="28">
        <f>((D26/ 'First Table'!I12  )*100)/D5</f>
        <v>64.434759443763653</v>
      </c>
      <c r="E27" s="29">
        <f>((E26/   'First Table'!I13   )*100)/E5</f>
        <v>84.309395552186075</v>
      </c>
      <c r="F27" s="28">
        <f>((F26/   'First Table'!I14    )*100)/F5</f>
        <v>47.838943852728463</v>
      </c>
      <c r="G27" s="28">
        <f>((G26/ 'First Table'!I15  )*100)/G5</f>
        <v>69.894450087904062</v>
      </c>
      <c r="H27" s="28">
        <f>((H26/   'First Table'!I16    )*100)/H5</f>
        <v>38.336199013263247</v>
      </c>
      <c r="I27" s="20" t="e">
        <f>((I26/   'First Table'!I11    )*100)/#REF!</f>
        <v>#VALUE!</v>
      </c>
      <c r="K27" s="23">
        <f t="shared" si="0"/>
        <v>304.81374794984549</v>
      </c>
      <c r="L27" s="23">
        <f t="shared" si="2"/>
        <v>38.336199013263247</v>
      </c>
      <c r="M27" s="23">
        <f t="shared" si="3"/>
        <v>84.309395552186075</v>
      </c>
      <c r="N27" s="23">
        <f t="shared" si="1"/>
        <v>60.9627495899691</v>
      </c>
    </row>
    <row r="28" spans="3:14" outlineLevel="1" x14ac:dyDescent="0.25">
      <c r="C28" s="32" t="s">
        <v>72</v>
      </c>
      <c r="D28" s="28">
        <v>16</v>
      </c>
      <c r="E28" s="28">
        <v>70</v>
      </c>
      <c r="F28" s="28">
        <v>129</v>
      </c>
      <c r="G28" s="28">
        <v>57</v>
      </c>
      <c r="H28" s="28">
        <v>189</v>
      </c>
      <c r="I28" s="20">
        <v>1239</v>
      </c>
      <c r="K28" s="23">
        <f t="shared" si="0"/>
        <v>461</v>
      </c>
      <c r="L28" s="23">
        <f t="shared" si="2"/>
        <v>16</v>
      </c>
      <c r="M28" s="23">
        <f t="shared" si="3"/>
        <v>189</v>
      </c>
      <c r="N28" s="23">
        <f t="shared" si="1"/>
        <v>92.2</v>
      </c>
    </row>
    <row r="29" spans="3:14" x14ac:dyDescent="0.25">
      <c r="C29" s="32" t="s">
        <v>78</v>
      </c>
      <c r="D29" s="28">
        <f>((D28/ 'First Table'!I12  )*100)/D5</f>
        <v>64.434759443763653</v>
      </c>
      <c r="E29" s="29">
        <f>((E28/   'First Table'!I13   )*100)/E5</f>
        <v>84.309395552186075</v>
      </c>
      <c r="F29" s="28">
        <f>((F28/   'First Table'!I14    )*100)/F5</f>
        <v>48.21268560157791</v>
      </c>
      <c r="G29" s="28">
        <f>((G28/ 'First Table'!I15  )*100)/G5</f>
        <v>71.142565268045203</v>
      </c>
      <c r="H29" s="28">
        <f>((H28/   'First Table'!I16    )*100)/H5</f>
        <v>38.540114965461456</v>
      </c>
      <c r="I29" s="20" t="e">
        <f>((I28/   'First Table'!I11    )*100)/#REF!</f>
        <v>#VALUE!</v>
      </c>
      <c r="K29" s="23">
        <f t="shared" si="0"/>
        <v>306.63952083103425</v>
      </c>
      <c r="L29" s="23">
        <f t="shared" si="2"/>
        <v>38.540114965461456</v>
      </c>
      <c r="M29" s="23">
        <f t="shared" si="3"/>
        <v>84.309395552186075</v>
      </c>
      <c r="N29" s="23">
        <f t="shared" si="1"/>
        <v>61.327904166206849</v>
      </c>
    </row>
    <row r="30" spans="3:14" outlineLevel="1" x14ac:dyDescent="0.25">
      <c r="C30" s="32" t="s">
        <v>73</v>
      </c>
      <c r="D30" s="28">
        <v>14</v>
      </c>
      <c r="E30" s="28">
        <v>64</v>
      </c>
      <c r="F30" s="28">
        <v>129</v>
      </c>
      <c r="G30" s="28">
        <v>56</v>
      </c>
      <c r="H30" s="28">
        <v>191</v>
      </c>
      <c r="I30" s="20">
        <v>1232</v>
      </c>
      <c r="K30" s="23">
        <f t="shared" si="0"/>
        <v>454</v>
      </c>
      <c r="L30" s="23">
        <f t="shared" si="2"/>
        <v>14</v>
      </c>
      <c r="M30" s="23">
        <f t="shared" si="3"/>
        <v>191</v>
      </c>
      <c r="N30" s="23">
        <f t="shared" si="1"/>
        <v>90.8</v>
      </c>
    </row>
    <row r="31" spans="3:14" x14ac:dyDescent="0.25">
      <c r="C31" s="32" t="s">
        <v>79</v>
      </c>
      <c r="D31" s="28">
        <f>((D30/ 'First Table'!I12  )*100)/D5</f>
        <v>56.380414513293204</v>
      </c>
      <c r="E31" s="29">
        <f>((E30/   'First Table'!I13   )*100)/E5</f>
        <v>77.082875933427275</v>
      </c>
      <c r="F31" s="28">
        <f>((F30/   'First Table'!I14    )*100)/F5</f>
        <v>48.21268560157791</v>
      </c>
      <c r="G31" s="28">
        <f>((G30/ 'First Table'!I15  )*100)/G5</f>
        <v>69.894450087904062</v>
      </c>
      <c r="H31" s="28">
        <f>((H30/   'First Table'!I16    )*100)/H5</f>
        <v>38.947946869857873</v>
      </c>
      <c r="I31" s="20" t="e">
        <f>((I30/   'First Table'!I11    )*100)/#REF!</f>
        <v>#VALUE!</v>
      </c>
      <c r="K31" s="23">
        <f t="shared" si="0"/>
        <v>290.5183730060603</v>
      </c>
      <c r="L31" s="23">
        <f t="shared" si="2"/>
        <v>38.947946869857873</v>
      </c>
      <c r="M31" s="23">
        <f t="shared" si="3"/>
        <v>77.082875933427275</v>
      </c>
      <c r="N31" s="23">
        <f t="shared" si="1"/>
        <v>58.103674601212063</v>
      </c>
    </row>
    <row r="32" spans="3:14" outlineLevel="1" x14ac:dyDescent="0.25">
      <c r="C32" s="32" t="s">
        <v>80</v>
      </c>
      <c r="D32" s="28">
        <v>15</v>
      </c>
      <c r="E32" s="28">
        <v>69</v>
      </c>
      <c r="F32" s="28">
        <v>128</v>
      </c>
      <c r="G32" s="28">
        <v>58</v>
      </c>
      <c r="H32" s="28">
        <v>179</v>
      </c>
      <c r="I32" s="20">
        <v>1264</v>
      </c>
      <c r="K32" s="23">
        <f t="shared" si="0"/>
        <v>449</v>
      </c>
      <c r="L32" s="23">
        <f t="shared" si="2"/>
        <v>15</v>
      </c>
      <c r="M32" s="23">
        <f t="shared" si="3"/>
        <v>179</v>
      </c>
      <c r="N32" s="23">
        <f t="shared" si="1"/>
        <v>89.8</v>
      </c>
    </row>
    <row r="33" spans="3:14" x14ac:dyDescent="0.25">
      <c r="C33" s="32" t="s">
        <v>81</v>
      </c>
      <c r="D33" s="28">
        <f>((D32/ 'First Table'!I12  )*100)/D5</f>
        <v>60.407586978528435</v>
      </c>
      <c r="E33" s="29">
        <f>((E32/   'First Table'!I13   )*100)/E5</f>
        <v>83.104975615726289</v>
      </c>
      <c r="F33" s="28">
        <f>((F32/   'First Table'!I14    )*100)/F5</f>
        <v>47.838943852728463</v>
      </c>
      <c r="G33" s="28">
        <f>((G32/ 'First Table'!I15  )*100)/G5</f>
        <v>72.390680448186345</v>
      </c>
      <c r="H33" s="28">
        <f>((H32/   'First Table'!I16    )*100)/H5</f>
        <v>36.50095544347937</v>
      </c>
      <c r="I33" s="20">
        <f>((I32/   'First Table'!I17    )*100)/I5</f>
        <v>251.73320506971169</v>
      </c>
      <c r="K33" s="23">
        <f t="shared" si="0"/>
        <v>300.24314233864891</v>
      </c>
      <c r="L33" s="23">
        <f t="shared" si="2"/>
        <v>36.50095544347937</v>
      </c>
      <c r="M33" s="23">
        <f t="shared" si="3"/>
        <v>83.104975615726289</v>
      </c>
      <c r="N33" s="23">
        <f t="shared" si="1"/>
        <v>60.048628467729785</v>
      </c>
    </row>
    <row r="34" spans="3:14" outlineLevel="1" x14ac:dyDescent="0.25">
      <c r="C34" s="32" t="s">
        <v>82</v>
      </c>
      <c r="D34" s="28">
        <v>15</v>
      </c>
      <c r="E34" s="28">
        <v>69</v>
      </c>
      <c r="F34" s="28">
        <v>129</v>
      </c>
      <c r="G34" s="28">
        <v>55</v>
      </c>
      <c r="H34" s="28">
        <v>182</v>
      </c>
      <c r="I34" s="20">
        <v>1239</v>
      </c>
      <c r="K34" s="23">
        <f t="shared" si="0"/>
        <v>450</v>
      </c>
      <c r="L34" s="23">
        <f t="shared" si="2"/>
        <v>15</v>
      </c>
      <c r="M34" s="23">
        <f t="shared" si="3"/>
        <v>182</v>
      </c>
      <c r="N34" s="23">
        <f t="shared" si="1"/>
        <v>90</v>
      </c>
    </row>
    <row r="35" spans="3:14" x14ac:dyDescent="0.25">
      <c r="C35" s="32" t="s">
        <v>83</v>
      </c>
      <c r="D35" s="28">
        <f>((D34/ 'First Table'!I12  )*100)/D5</f>
        <v>60.407586978528435</v>
      </c>
      <c r="E35" s="29">
        <f>((E34/   'First Table'!I13   )*100)/E5</f>
        <v>83.104975615726289</v>
      </c>
      <c r="F35" s="28">
        <f>((F34/   'First Table'!I14    )*100)/F5</f>
        <v>48.21268560157791</v>
      </c>
      <c r="G35" s="28">
        <f>((G34/ 'First Table'!I15  )*100)/G5</f>
        <v>68.646334907762906</v>
      </c>
      <c r="H35" s="28">
        <f>((H34/   'First Table'!I16    )*100)/H5</f>
        <v>37.112703300074003</v>
      </c>
      <c r="I35" s="20">
        <f>((I34/   'First Table'!I17    )*100)/I5</f>
        <v>246.75430465298484</v>
      </c>
      <c r="K35" s="23">
        <f t="shared" si="0"/>
        <v>297.48428640366956</v>
      </c>
      <c r="L35" s="23">
        <f t="shared" si="2"/>
        <v>37.112703300074003</v>
      </c>
      <c r="M35" s="23">
        <f t="shared" si="3"/>
        <v>83.104975615726289</v>
      </c>
      <c r="N35" s="23">
        <f t="shared" si="1"/>
        <v>59.496857280733913</v>
      </c>
    </row>
    <row r="36" spans="3:14" outlineLevel="1" x14ac:dyDescent="0.25">
      <c r="C36" s="32" t="s">
        <v>84</v>
      </c>
      <c r="D36" s="28">
        <v>15</v>
      </c>
      <c r="E36" s="28">
        <v>64</v>
      </c>
      <c r="F36" s="28">
        <v>129</v>
      </c>
      <c r="G36" s="28">
        <v>55</v>
      </c>
      <c r="H36" s="28">
        <v>185</v>
      </c>
      <c r="I36" s="20">
        <v>1232</v>
      </c>
      <c r="K36" s="23">
        <f t="shared" si="0"/>
        <v>448</v>
      </c>
      <c r="L36" s="23">
        <f t="shared" si="2"/>
        <v>15</v>
      </c>
      <c r="M36" s="23">
        <f t="shared" si="3"/>
        <v>185</v>
      </c>
      <c r="N36" s="23">
        <f t="shared" si="1"/>
        <v>89.6</v>
      </c>
    </row>
    <row r="37" spans="3:14" x14ac:dyDescent="0.25">
      <c r="C37" s="32" t="s">
        <v>85</v>
      </c>
      <c r="D37" s="28">
        <f>((D36/ 'First Table'!I12  )*100)/D5</f>
        <v>60.407586978528435</v>
      </c>
      <c r="E37" s="29">
        <f>((E36/   'First Table'!I13   )*100)/E5</f>
        <v>77.082875933427275</v>
      </c>
      <c r="F37" s="28">
        <f>((F36/   'First Table'!I14    )*100)/F5</f>
        <v>48.21268560157791</v>
      </c>
      <c r="G37" s="28">
        <f>((G36/ 'First Table'!I15  )*100)/G5</f>
        <v>68.646334907762906</v>
      </c>
      <c r="H37" s="28">
        <f>((H36/   'First Table'!I16    )*100)/H5</f>
        <v>37.724451156668628</v>
      </c>
      <c r="I37" s="20">
        <f>((I36/   'First Table'!I17    )*100)/I5</f>
        <v>245.3602125363013</v>
      </c>
      <c r="K37" s="23">
        <f t="shared" si="0"/>
        <v>292.07393457796513</v>
      </c>
      <c r="L37" s="23">
        <f t="shared" si="2"/>
        <v>37.724451156668628</v>
      </c>
      <c r="M37" s="23">
        <f t="shared" si="3"/>
        <v>77.082875933427275</v>
      </c>
      <c r="N37" s="23">
        <f t="shared" si="1"/>
        <v>58.414786915593027</v>
      </c>
    </row>
    <row r="38" spans="3:14" outlineLevel="2" x14ac:dyDescent="0.25">
      <c r="C38" s="35" t="s">
        <v>26</v>
      </c>
      <c r="D38" s="28">
        <v>14</v>
      </c>
      <c r="E38" s="28">
        <v>60</v>
      </c>
      <c r="F38" s="28">
        <v>120</v>
      </c>
      <c r="G38" s="28">
        <v>51</v>
      </c>
      <c r="H38" s="28">
        <v>175</v>
      </c>
      <c r="I38" s="20">
        <v>176</v>
      </c>
      <c r="K38" s="23">
        <f t="shared" si="0"/>
        <v>420</v>
      </c>
      <c r="L38" s="23">
        <f t="shared" ref="L38:L89" si="4">MIN(D38:H38)</f>
        <v>14</v>
      </c>
      <c r="M38" s="23">
        <f t="shared" ref="M38:M89" si="5">MAX(D38:H38)</f>
        <v>175</v>
      </c>
      <c r="N38" s="23">
        <f t="shared" si="1"/>
        <v>84</v>
      </c>
    </row>
    <row r="39" spans="3:14" x14ac:dyDescent="0.25">
      <c r="C39" s="35" t="s">
        <v>40</v>
      </c>
      <c r="D39" s="28">
        <f>((D38/ 'First Table'!I12  )*100)/D5</f>
        <v>56.380414513293204</v>
      </c>
      <c r="E39" s="28">
        <f>((E38/   'First Table'!I13   )*100)/E5</f>
        <v>72.26519618758806</v>
      </c>
      <c r="F39" s="28">
        <f>((F38/   'First Table'!I14    )*100)/F5</f>
        <v>44.849009861932942</v>
      </c>
      <c r="G39" s="28">
        <f>((G38/ 'First Table'!I15  )*100)/G5</f>
        <v>63.653874187198333</v>
      </c>
      <c r="H39" s="28">
        <f>((H38/   'First Table'!I16    )*100)/H5</f>
        <v>35.685291634686529</v>
      </c>
      <c r="I39" s="20">
        <f>((I38/   'First Table'!I17    )*100)/I5</f>
        <v>35.051458933757331</v>
      </c>
      <c r="K39" s="23">
        <f t="shared" si="0"/>
        <v>272.83378638469907</v>
      </c>
      <c r="L39" s="23">
        <f t="shared" si="4"/>
        <v>35.685291634686529</v>
      </c>
      <c r="M39" s="23">
        <f t="shared" si="5"/>
        <v>72.26519618758806</v>
      </c>
      <c r="N39" s="23">
        <f t="shared" si="1"/>
        <v>54.566757276939811</v>
      </c>
    </row>
    <row r="40" spans="3:14" outlineLevel="2" x14ac:dyDescent="0.25">
      <c r="C40" s="35" t="s">
        <v>27</v>
      </c>
      <c r="D40" s="28">
        <v>15</v>
      </c>
      <c r="E40" s="28">
        <v>58</v>
      </c>
      <c r="F40" s="28">
        <v>120</v>
      </c>
      <c r="G40" s="28">
        <v>51</v>
      </c>
      <c r="H40" s="28">
        <v>178</v>
      </c>
      <c r="I40" s="20">
        <v>179</v>
      </c>
      <c r="K40" s="23">
        <f t="shared" si="0"/>
        <v>422</v>
      </c>
      <c r="L40" s="23">
        <f t="shared" si="4"/>
        <v>15</v>
      </c>
      <c r="M40" s="23">
        <f t="shared" si="5"/>
        <v>178</v>
      </c>
      <c r="N40" s="23">
        <f t="shared" si="1"/>
        <v>84.4</v>
      </c>
    </row>
    <row r="41" spans="3:14" x14ac:dyDescent="0.25">
      <c r="C41" s="35" t="s">
        <v>41</v>
      </c>
      <c r="D41" s="28">
        <f>((D40/ 'First Table'!I12  )*100)/D5</f>
        <v>60.407586978528435</v>
      </c>
      <c r="E41" s="28">
        <f>((E40/   'First Table'!I13   )*100)/E5</f>
        <v>69.856356314668474</v>
      </c>
      <c r="F41" s="28">
        <f>((F40/   'First Table'!I14    )*100)/F5</f>
        <v>44.849009861932942</v>
      </c>
      <c r="G41" s="28">
        <f>((G40/ 'First Table'!I15  )*100)/G5</f>
        <v>63.653874187198333</v>
      </c>
      <c r="H41" s="28">
        <f>((H40/   'First Table'!I16    )*100)/H5</f>
        <v>36.297039491281161</v>
      </c>
      <c r="I41" s="20">
        <f>((I40/   'First Table'!I17    )*100)/I5</f>
        <v>35.648926983764554</v>
      </c>
      <c r="K41" s="23">
        <f t="shared" si="0"/>
        <v>275.06386683360932</v>
      </c>
      <c r="L41" s="23">
        <f t="shared" si="4"/>
        <v>36.297039491281161</v>
      </c>
      <c r="M41" s="23">
        <f t="shared" si="5"/>
        <v>69.856356314668474</v>
      </c>
      <c r="N41" s="23">
        <f t="shared" si="1"/>
        <v>55.012773366721866</v>
      </c>
    </row>
    <row r="42" spans="3:14" outlineLevel="2" x14ac:dyDescent="0.25">
      <c r="C42" s="35" t="s">
        <v>28</v>
      </c>
      <c r="D42" s="28">
        <v>16</v>
      </c>
      <c r="E42" s="28">
        <v>59</v>
      </c>
      <c r="F42" s="28">
        <v>120</v>
      </c>
      <c r="G42" s="28">
        <v>51</v>
      </c>
      <c r="H42" s="28">
        <v>172</v>
      </c>
      <c r="I42" s="20">
        <v>173</v>
      </c>
      <c r="K42" s="23">
        <f t="shared" si="0"/>
        <v>418</v>
      </c>
      <c r="L42" s="23">
        <f t="shared" si="4"/>
        <v>16</v>
      </c>
      <c r="M42" s="23">
        <f t="shared" si="5"/>
        <v>172</v>
      </c>
      <c r="N42" s="23">
        <f t="shared" si="1"/>
        <v>83.6</v>
      </c>
    </row>
    <row r="43" spans="3:14" x14ac:dyDescent="0.25">
      <c r="C43" s="35" t="s">
        <v>42</v>
      </c>
      <c r="D43" s="28">
        <f>((D42/ 'First Table'!I12  )*100)/D5</f>
        <v>64.434759443763653</v>
      </c>
      <c r="E43" s="28">
        <f>((E42/   'First Table'!I13   )*100)/E5</f>
        <v>71.06077625112826</v>
      </c>
      <c r="F43" s="28">
        <f>((F42/   'First Table'!I14    )*100)/F5</f>
        <v>44.849009861932942</v>
      </c>
      <c r="G43" s="28">
        <f>((G42/ 'First Table'!I15  )*100)/G5</f>
        <v>63.653874187198333</v>
      </c>
      <c r="H43" s="28">
        <f>((H42/   'First Table'!I16    )*100)/H5</f>
        <v>35.073543778091903</v>
      </c>
      <c r="I43" s="20">
        <f>((I42/   'First Table'!I17    )*100)/I5</f>
        <v>34.453990883750095</v>
      </c>
      <c r="K43" s="23">
        <f t="shared" si="0"/>
        <v>279.07196352211508</v>
      </c>
      <c r="L43" s="23">
        <f t="shared" si="4"/>
        <v>35.073543778091903</v>
      </c>
      <c r="M43" s="23">
        <f t="shared" si="5"/>
        <v>71.06077625112826</v>
      </c>
      <c r="N43" s="23">
        <f t="shared" si="1"/>
        <v>55.814392704423014</v>
      </c>
    </row>
    <row r="44" spans="3:14" outlineLevel="2" x14ac:dyDescent="0.25">
      <c r="C44" s="35" t="s">
        <v>29</v>
      </c>
      <c r="D44" s="28">
        <v>15</v>
      </c>
      <c r="E44" s="28">
        <v>61</v>
      </c>
      <c r="F44" s="28">
        <v>134</v>
      </c>
      <c r="G44" s="28">
        <v>57</v>
      </c>
      <c r="H44" s="28">
        <v>196</v>
      </c>
      <c r="I44" s="20">
        <v>197</v>
      </c>
      <c r="K44" s="23">
        <f t="shared" si="0"/>
        <v>463</v>
      </c>
      <c r="L44" s="23">
        <f t="shared" si="4"/>
        <v>15</v>
      </c>
      <c r="M44" s="23">
        <f t="shared" si="5"/>
        <v>196</v>
      </c>
      <c r="N44" s="23">
        <f t="shared" si="1"/>
        <v>92.6</v>
      </c>
    </row>
    <row r="45" spans="3:14" x14ac:dyDescent="0.25">
      <c r="C45" s="35" t="s">
        <v>43</v>
      </c>
      <c r="D45" s="28">
        <f>((D44/ 'First Table'!I12  )*100)/D5</f>
        <v>60.407586978528435</v>
      </c>
      <c r="E45" s="28">
        <f>((E44/   'First Table'!I13   )*100)/E5</f>
        <v>73.46961612404786</v>
      </c>
      <c r="F45" s="28">
        <f>((F44/   'First Table'!I14    )*100)/F5</f>
        <v>50.08139434582511</v>
      </c>
      <c r="G45" s="28">
        <f>((G44/ 'First Table'!I15  )*100)/G5</f>
        <v>71.142565268045203</v>
      </c>
      <c r="H45" s="28">
        <f>((H44/   'First Table'!I16    )*100)/H5</f>
        <v>39.967526630848923</v>
      </c>
      <c r="I45" s="20">
        <f>((I44/   'First Table'!I17    )*100)/I5</f>
        <v>39.233735283807917</v>
      </c>
      <c r="K45" s="23">
        <f t="shared" si="0"/>
        <v>295.0686893472955</v>
      </c>
      <c r="L45" s="23">
        <f t="shared" si="4"/>
        <v>39.967526630848923</v>
      </c>
      <c r="M45" s="23">
        <f t="shared" si="5"/>
        <v>73.46961612404786</v>
      </c>
      <c r="N45" s="23">
        <f t="shared" si="1"/>
        <v>59.013737869459099</v>
      </c>
    </row>
    <row r="46" spans="3:14" outlineLevel="2" x14ac:dyDescent="0.25">
      <c r="C46" s="35" t="s">
        <v>30</v>
      </c>
      <c r="D46" s="28">
        <v>16</v>
      </c>
      <c r="E46" s="28">
        <v>60</v>
      </c>
      <c r="F46" s="28">
        <v>136</v>
      </c>
      <c r="G46" s="28">
        <v>56</v>
      </c>
      <c r="H46" s="28">
        <v>196</v>
      </c>
      <c r="I46" s="20">
        <v>197</v>
      </c>
      <c r="K46" s="23">
        <f t="shared" si="0"/>
        <v>464</v>
      </c>
      <c r="L46" s="23">
        <f t="shared" si="4"/>
        <v>16</v>
      </c>
      <c r="M46" s="23">
        <f t="shared" si="5"/>
        <v>196</v>
      </c>
      <c r="N46" s="23">
        <f t="shared" si="1"/>
        <v>92.8</v>
      </c>
    </row>
    <row r="47" spans="3:14" x14ac:dyDescent="0.25">
      <c r="C47" s="35" t="s">
        <v>44</v>
      </c>
      <c r="D47" s="28">
        <f>((D46/ 'First Table'!I12  )*100)/D5</f>
        <v>64.434759443763653</v>
      </c>
      <c r="E47" s="28">
        <f>((E46/   'First Table'!I13   )*100)/E5</f>
        <v>72.26519618758806</v>
      </c>
      <c r="F47" s="28">
        <f>((F46/   'First Table'!I14    )*100)/F5</f>
        <v>50.828877843523998</v>
      </c>
      <c r="G47" s="28">
        <f>((G46/ 'First Table'!I15  )*100)/G5</f>
        <v>69.894450087904062</v>
      </c>
      <c r="H47" s="28">
        <f>((H46/   'First Table'!I16    )*100)/H5</f>
        <v>39.967526630848923</v>
      </c>
      <c r="I47" s="20">
        <f>((I46/   'First Table'!I17    )*100)/I5</f>
        <v>39.233735283807917</v>
      </c>
      <c r="K47" s="23">
        <f t="shared" si="0"/>
        <v>297.39081019362868</v>
      </c>
      <c r="L47" s="23">
        <f t="shared" si="4"/>
        <v>39.967526630848923</v>
      </c>
      <c r="M47" s="23">
        <f t="shared" si="5"/>
        <v>72.26519618758806</v>
      </c>
      <c r="N47" s="23">
        <f t="shared" si="1"/>
        <v>59.478162038725735</v>
      </c>
    </row>
    <row r="48" spans="3:14" outlineLevel="2" x14ac:dyDescent="0.25">
      <c r="C48" s="35" t="s">
        <v>31</v>
      </c>
      <c r="D48" s="28">
        <v>16</v>
      </c>
      <c r="E48" s="28">
        <v>61</v>
      </c>
      <c r="F48" s="28">
        <v>134</v>
      </c>
      <c r="G48" s="28">
        <v>53</v>
      </c>
      <c r="H48" s="28">
        <v>193</v>
      </c>
      <c r="I48" s="20">
        <v>194</v>
      </c>
      <c r="K48" s="23">
        <f t="shared" si="0"/>
        <v>457</v>
      </c>
      <c r="L48" s="23">
        <f t="shared" si="4"/>
        <v>16</v>
      </c>
      <c r="M48" s="23">
        <f t="shared" si="5"/>
        <v>193</v>
      </c>
      <c r="N48" s="23">
        <f t="shared" si="1"/>
        <v>91.4</v>
      </c>
    </row>
    <row r="49" spans="3:14" x14ac:dyDescent="0.25">
      <c r="C49" s="35" t="s">
        <v>45</v>
      </c>
      <c r="D49" s="28">
        <f>((D48/ 'First Table'!I12  )*100)/D5</f>
        <v>64.434759443763653</v>
      </c>
      <c r="E49" s="28">
        <f>((E48/   'First Table'!I13   )*100)/E5</f>
        <v>73.46961612404786</v>
      </c>
      <c r="F49" s="28">
        <f>((F48/   'First Table'!I14    )*100)/F5</f>
        <v>50.08139434582511</v>
      </c>
      <c r="G49" s="28">
        <f>((G48/ 'First Table'!I15  )*100)/G5</f>
        <v>66.150104547480638</v>
      </c>
      <c r="H49" s="28">
        <f>((H48/   'First Table'!I16    )*100)/H5</f>
        <v>39.355778774254297</v>
      </c>
      <c r="I49" s="20">
        <f>((I48/   'First Table'!I17    )*100)/I5</f>
        <v>38.636267233800687</v>
      </c>
      <c r="K49" s="23">
        <f t="shared" si="0"/>
        <v>293.49165323537159</v>
      </c>
      <c r="L49" s="23">
        <f t="shared" si="4"/>
        <v>39.355778774254297</v>
      </c>
      <c r="M49" s="23">
        <f t="shared" si="5"/>
        <v>73.46961612404786</v>
      </c>
      <c r="N49" s="23">
        <f t="shared" si="1"/>
        <v>58.698330647074314</v>
      </c>
    </row>
    <row r="50" spans="3:14" outlineLevel="1" x14ac:dyDescent="0.25">
      <c r="C50" s="35" t="s">
        <v>32</v>
      </c>
      <c r="D50" s="28">
        <v>10</v>
      </c>
      <c r="E50" s="28">
        <v>51</v>
      </c>
      <c r="F50" s="28">
        <v>130</v>
      </c>
      <c r="G50" s="28">
        <v>52</v>
      </c>
      <c r="H50" s="28">
        <v>195</v>
      </c>
      <c r="I50" s="20">
        <v>196</v>
      </c>
      <c r="K50" s="23">
        <f>SUM(D50:H50)</f>
        <v>438</v>
      </c>
      <c r="L50" s="23">
        <f>MIN(D50:H50)</f>
        <v>10</v>
      </c>
      <c r="M50" s="23">
        <f>MAX(D50:H50)</f>
        <v>195</v>
      </c>
      <c r="N50">
        <f>K50/5</f>
        <v>87.6</v>
      </c>
    </row>
    <row r="51" spans="3:14" x14ac:dyDescent="0.25">
      <c r="C51" s="32" t="s">
        <v>46</v>
      </c>
      <c r="D51" s="28">
        <f>((D50/ 'First Table'!I12  )*100)/D5</f>
        <v>40.271724652352283</v>
      </c>
      <c r="E51" s="29">
        <f>((E50/   'First Table'!I13   )*100)/E5</f>
        <v>61.42541675944986</v>
      </c>
      <c r="F51" s="28">
        <f>((F50/   'First Table'!I14    )*100)/F5</f>
        <v>48.58642735042735</v>
      </c>
      <c r="G51" s="28">
        <f>((G50/ 'First Table'!I15  )*100)/G5</f>
        <v>64.901989367339482</v>
      </c>
      <c r="H51" s="28">
        <f>((H50/   'First Table'!I16    )*100)/H5</f>
        <v>39.763610678650707</v>
      </c>
      <c r="I51" s="20">
        <f>((I50/   'First Table'!I17    )*100)/I5</f>
        <v>39.034579267138838</v>
      </c>
      <c r="K51" s="23">
        <f>SUM(D51:H51)</f>
        <v>254.94916880821967</v>
      </c>
      <c r="L51" s="23">
        <f>MIN(D51:H51)</f>
        <v>39.763610678650707</v>
      </c>
      <c r="M51" s="23">
        <f>MAX(D51:H51)</f>
        <v>64.901989367339482</v>
      </c>
      <c r="N51" s="23">
        <f>K51/5</f>
        <v>50.989833761643936</v>
      </c>
    </row>
    <row r="52" spans="3:14" outlineLevel="1" x14ac:dyDescent="0.25">
      <c r="C52" s="35" t="s">
        <v>33</v>
      </c>
      <c r="D52" s="28">
        <v>14</v>
      </c>
      <c r="E52" s="28">
        <v>50</v>
      </c>
      <c r="F52" s="28">
        <v>153</v>
      </c>
      <c r="G52" s="28">
        <v>55</v>
      </c>
      <c r="H52" s="28">
        <v>178</v>
      </c>
      <c r="I52" s="20">
        <v>179</v>
      </c>
      <c r="K52" s="23">
        <f>SUM(D52:H52)</f>
        <v>450</v>
      </c>
      <c r="L52" s="23">
        <f>MIN(D52:H52)</f>
        <v>14</v>
      </c>
      <c r="M52" s="23">
        <f>MAX(D52:H52)</f>
        <v>178</v>
      </c>
      <c r="N52" s="23">
        <f>K52/5</f>
        <v>90</v>
      </c>
    </row>
    <row r="53" spans="3:14" x14ac:dyDescent="0.25">
      <c r="C53" s="32" t="s">
        <v>47</v>
      </c>
      <c r="D53" s="28">
        <f>((D52/ 'First Table'!I12  )*100)/D5</f>
        <v>56.380414513293204</v>
      </c>
      <c r="E53" s="29">
        <f>((E52/   'First Table'!I13   )*100)/E5</f>
        <v>60.220996822990053</v>
      </c>
      <c r="F53" s="28">
        <f>((F52/   'First Table'!I14    )*100)/F5</f>
        <v>57.182487573964494</v>
      </c>
      <c r="G53" s="28">
        <f>((G52/ 'First Table'!I15  )*100)/G5</f>
        <v>68.646334907762906</v>
      </c>
      <c r="H53" s="28">
        <f>((H52/   'First Table'!I16    )*100)/H5</f>
        <v>36.297039491281161</v>
      </c>
      <c r="I53" s="20">
        <f>((I52/   'First Table'!I17    )*100)/I5</f>
        <v>35.648926983764554</v>
      </c>
      <c r="K53" s="23">
        <f>SUM(D53:H53)</f>
        <v>278.72727330929183</v>
      </c>
      <c r="L53" s="23">
        <f>MIN(D53:H53)</f>
        <v>36.297039491281161</v>
      </c>
      <c r="M53" s="23">
        <f>MAX(D53:H53)</f>
        <v>68.646334907762906</v>
      </c>
      <c r="N53" s="23">
        <f>K53/5</f>
        <v>55.745454661858368</v>
      </c>
    </row>
    <row r="54" spans="3:14" outlineLevel="2" x14ac:dyDescent="0.25">
      <c r="C54" s="35" t="s">
        <v>48</v>
      </c>
      <c r="D54" s="28">
        <v>13</v>
      </c>
      <c r="E54" s="28">
        <v>61</v>
      </c>
      <c r="F54" s="28">
        <v>130</v>
      </c>
      <c r="G54" s="28">
        <v>56</v>
      </c>
      <c r="H54" s="28">
        <v>187</v>
      </c>
      <c r="I54" s="20">
        <v>176</v>
      </c>
      <c r="K54" s="23">
        <f>SUM(D54:H54)</f>
        <v>447</v>
      </c>
      <c r="L54" s="23">
        <f>MIN(D54:H54)</f>
        <v>13</v>
      </c>
      <c r="M54" s="23">
        <f>MAX(D54:H54)</f>
        <v>187</v>
      </c>
      <c r="N54" s="23">
        <f>K54/5</f>
        <v>89.4</v>
      </c>
    </row>
    <row r="55" spans="3:14" x14ac:dyDescent="0.25">
      <c r="C55" s="32" t="s">
        <v>86</v>
      </c>
      <c r="D55" s="28">
        <f>((D54/ 'First Table'!I12  )*100)/D5</f>
        <v>52.353242048057965</v>
      </c>
      <c r="E55" s="28">
        <f>((E54/    'First Table'!I13   )*100)/E5</f>
        <v>73.46961612404786</v>
      </c>
      <c r="F55" s="28">
        <f>((F54/    'First Table'!I14    )*100)/F5</f>
        <v>48.58642735042735</v>
      </c>
      <c r="G55" s="28">
        <f>((G54/  'First Table'!I15  )*100)/G5</f>
        <v>69.894450087904062</v>
      </c>
      <c r="H55" s="28">
        <f>((H54/  'First Table'!I16    )*100)/H5</f>
        <v>38.132283061065039</v>
      </c>
      <c r="I55" s="20" t="e">
        <f>((I32/   'First Table'!I7    )*100)/#REF!</f>
        <v>#REF!</v>
      </c>
      <c r="K55" s="23">
        <f t="shared" ref="K55:K67" si="6">SUM(D55:H55)</f>
        <v>282.43601867150227</v>
      </c>
      <c r="L55" s="23">
        <f t="shared" ref="L55:L67" si="7">MIN(D55:H55)</f>
        <v>38.132283061065039</v>
      </c>
      <c r="M55" s="23">
        <f t="shared" ref="M55:M67" si="8">MAX(D55:H55)</f>
        <v>73.46961612404786</v>
      </c>
      <c r="N55" s="23">
        <f t="shared" ref="N55:N67" si="9">K55/5</f>
        <v>56.487203734300451</v>
      </c>
    </row>
    <row r="56" spans="3:14" outlineLevel="2" x14ac:dyDescent="0.25">
      <c r="C56" s="35" t="s">
        <v>49</v>
      </c>
      <c r="D56" s="28">
        <v>15</v>
      </c>
      <c r="E56" s="28">
        <v>60</v>
      </c>
      <c r="F56" s="28">
        <v>126</v>
      </c>
      <c r="G56" s="28">
        <v>51</v>
      </c>
      <c r="H56" s="28">
        <v>181</v>
      </c>
      <c r="I56" s="20">
        <v>179</v>
      </c>
      <c r="K56" s="23">
        <f t="shared" si="6"/>
        <v>433</v>
      </c>
      <c r="L56" s="23">
        <f t="shared" si="7"/>
        <v>15</v>
      </c>
      <c r="M56" s="23">
        <f t="shared" si="8"/>
        <v>181</v>
      </c>
      <c r="N56" s="23">
        <f t="shared" si="9"/>
        <v>86.6</v>
      </c>
    </row>
    <row r="57" spans="3:14" x14ac:dyDescent="0.25">
      <c r="C57" s="32" t="s">
        <v>87</v>
      </c>
      <c r="D57" s="28">
        <f>((D56/  'First Table'!I12  )*100)/D5</f>
        <v>60.407586978528435</v>
      </c>
      <c r="E57" s="28">
        <f>((E56/    'First Table'!I13   )*100)/E5</f>
        <v>72.26519618758806</v>
      </c>
      <c r="F57" s="28">
        <f>((F56/   'First Table'!I14    )*100)/F5</f>
        <v>47.091460355029582</v>
      </c>
      <c r="G57" s="28">
        <f>((G56/  'First Table'!I15  )*100)/G5</f>
        <v>63.653874187198333</v>
      </c>
      <c r="H57" s="28">
        <f>((H56/   'First Table'!I16    )*100)/H5</f>
        <v>36.908787347875787</v>
      </c>
      <c r="I57" s="20" t="e">
        <f>((I56/   'First Table'!I7    )*100)/#REF!</f>
        <v>#REF!</v>
      </c>
      <c r="K57" s="23">
        <f t="shared" si="6"/>
        <v>280.3269050562202</v>
      </c>
      <c r="L57" s="23">
        <f t="shared" si="7"/>
        <v>36.908787347875787</v>
      </c>
      <c r="M57" s="23">
        <f t="shared" si="8"/>
        <v>72.26519618758806</v>
      </c>
      <c r="N57" s="23">
        <f t="shared" si="9"/>
        <v>56.065381011244042</v>
      </c>
    </row>
    <row r="58" spans="3:14" outlineLevel="2" x14ac:dyDescent="0.25">
      <c r="C58" s="35" t="s">
        <v>50</v>
      </c>
      <c r="D58" s="28">
        <v>15</v>
      </c>
      <c r="E58" s="28">
        <v>58</v>
      </c>
      <c r="F58" s="28">
        <v>124</v>
      </c>
      <c r="G58" s="28">
        <v>52</v>
      </c>
      <c r="H58" s="28">
        <v>172</v>
      </c>
      <c r="I58" s="20">
        <v>173</v>
      </c>
      <c r="K58" s="23">
        <f t="shared" si="6"/>
        <v>421</v>
      </c>
      <c r="L58" s="23">
        <f t="shared" si="7"/>
        <v>15</v>
      </c>
      <c r="M58" s="23">
        <f t="shared" si="8"/>
        <v>172</v>
      </c>
      <c r="N58" s="23">
        <f t="shared" si="9"/>
        <v>84.2</v>
      </c>
    </row>
    <row r="59" spans="3:14" x14ac:dyDescent="0.25">
      <c r="C59" s="32" t="s">
        <v>88</v>
      </c>
      <c r="D59" s="28">
        <f>((D58/ 'First Table'!I12  )*100)/D5</f>
        <v>60.407586978528435</v>
      </c>
      <c r="E59" s="28">
        <f>((E58/   'First Table'!I13   )*100)/E5</f>
        <v>69.856356314668474</v>
      </c>
      <c r="F59" s="28">
        <f>((F58/   'First Table'!I14    )*100)/F5</f>
        <v>46.343976857330702</v>
      </c>
      <c r="G59" s="28">
        <f>((G58/  'First Table'!I15  )*100)/G5</f>
        <v>64.901989367339482</v>
      </c>
      <c r="H59" s="28">
        <f>((H58/    'First Table'!I16    )*100)/H5</f>
        <v>35.073543778091903</v>
      </c>
      <c r="I59" s="20" t="e">
        <f>((I58/   'First Table'!I7    )*100)/#REF!</f>
        <v>#REF!</v>
      </c>
      <c r="K59" s="23">
        <f t="shared" si="6"/>
        <v>276.58345329595898</v>
      </c>
      <c r="L59" s="23">
        <f t="shared" si="7"/>
        <v>35.073543778091903</v>
      </c>
      <c r="M59" s="23">
        <f t="shared" si="8"/>
        <v>69.856356314668474</v>
      </c>
      <c r="N59" s="23">
        <f t="shared" si="9"/>
        <v>55.316690659191792</v>
      </c>
    </row>
    <row r="60" spans="3:14" outlineLevel="2" x14ac:dyDescent="0.25">
      <c r="C60" s="35" t="s">
        <v>51</v>
      </c>
      <c r="D60" s="28">
        <v>13</v>
      </c>
      <c r="E60" s="28">
        <v>61</v>
      </c>
      <c r="F60" s="28">
        <v>136</v>
      </c>
      <c r="G60" s="28">
        <v>58</v>
      </c>
      <c r="H60" s="28">
        <v>200</v>
      </c>
      <c r="I60" s="20">
        <v>197</v>
      </c>
      <c r="K60" s="23">
        <f t="shared" si="6"/>
        <v>468</v>
      </c>
      <c r="L60" s="23">
        <f t="shared" si="7"/>
        <v>13</v>
      </c>
      <c r="M60" s="23">
        <f t="shared" si="8"/>
        <v>200</v>
      </c>
      <c r="N60" s="23">
        <f t="shared" si="9"/>
        <v>93.6</v>
      </c>
    </row>
    <row r="61" spans="3:14" x14ac:dyDescent="0.25">
      <c r="C61" s="30" t="s">
        <v>89</v>
      </c>
      <c r="D61" s="28">
        <f>((D60/  'First Table'!I12  )*100)/D5</f>
        <v>52.353242048057965</v>
      </c>
      <c r="E61" s="28">
        <v>59</v>
      </c>
      <c r="F61" s="28">
        <f>((F60/    'First Table'!I14    )*100)/F5</f>
        <v>50.828877843523998</v>
      </c>
      <c r="G61" s="31">
        <f>((G60/  'First Table'!I15  )*100)/G5</f>
        <v>72.390680448186345</v>
      </c>
      <c r="H61" s="28">
        <f>((H60/    'First Table'!I16    )*100)/H5</f>
        <v>40.783190439641757</v>
      </c>
      <c r="I61" s="20" t="e">
        <f>((I60/   'First Table'!I7    )*100)/#REF!</f>
        <v>#REF!</v>
      </c>
      <c r="K61" s="23">
        <f t="shared" si="6"/>
        <v>275.35599077941009</v>
      </c>
      <c r="L61" s="23">
        <f t="shared" si="7"/>
        <v>40.783190439641757</v>
      </c>
      <c r="M61" s="23">
        <f t="shared" si="8"/>
        <v>72.390680448186345</v>
      </c>
      <c r="N61" s="23">
        <f t="shared" si="9"/>
        <v>55.071198155882016</v>
      </c>
    </row>
    <row r="62" spans="3:14" outlineLevel="2" x14ac:dyDescent="0.25">
      <c r="C62" s="35" t="s">
        <v>52</v>
      </c>
      <c r="D62" s="28">
        <v>16</v>
      </c>
      <c r="E62" s="28">
        <v>63</v>
      </c>
      <c r="F62" s="28">
        <v>134</v>
      </c>
      <c r="G62" s="28">
        <v>56</v>
      </c>
      <c r="H62" s="28">
        <v>196</v>
      </c>
      <c r="I62" s="20">
        <v>197</v>
      </c>
      <c r="K62" s="23">
        <f t="shared" si="6"/>
        <v>465</v>
      </c>
      <c r="L62" s="23">
        <f t="shared" si="7"/>
        <v>16</v>
      </c>
      <c r="M62" s="23">
        <f t="shared" si="8"/>
        <v>196</v>
      </c>
      <c r="N62" s="23">
        <f t="shared" si="9"/>
        <v>93</v>
      </c>
    </row>
    <row r="63" spans="3:14" x14ac:dyDescent="0.25">
      <c r="C63" s="30" t="s">
        <v>90</v>
      </c>
      <c r="D63" s="31">
        <f>((D62/ 'First Table'!I12  )*100)/D5</f>
        <v>64.434759443763653</v>
      </c>
      <c r="E63" s="28">
        <v>59</v>
      </c>
      <c r="F63" s="28">
        <f>((F62/    'First Table'!I14    )*100)/F5</f>
        <v>50.08139434582511</v>
      </c>
      <c r="G63" s="28">
        <f>((G62/ 'First Table'!I15  )*100)/G5</f>
        <v>69.894450087904062</v>
      </c>
      <c r="H63" s="28">
        <f>((H62/   'First Table'!I16    )*100)/H5</f>
        <v>39.967526630848923</v>
      </c>
      <c r="I63" s="20" t="e">
        <f>((I62/   'First Table'!I7    )*100)/#REF!</f>
        <v>#REF!</v>
      </c>
      <c r="K63" s="23">
        <f t="shared" si="6"/>
        <v>283.37813050834177</v>
      </c>
      <c r="L63" s="23">
        <f t="shared" si="7"/>
        <v>39.967526630848923</v>
      </c>
      <c r="M63" s="23">
        <f t="shared" si="8"/>
        <v>69.894450087904062</v>
      </c>
      <c r="N63" s="23">
        <f t="shared" si="9"/>
        <v>56.675626101668357</v>
      </c>
    </row>
    <row r="64" spans="3:14" outlineLevel="2" x14ac:dyDescent="0.25">
      <c r="C64" s="34" t="s">
        <v>53</v>
      </c>
      <c r="D64" s="31">
        <v>16</v>
      </c>
      <c r="E64" s="28">
        <v>60</v>
      </c>
      <c r="F64" s="28">
        <v>135</v>
      </c>
      <c r="G64" s="28">
        <v>56</v>
      </c>
      <c r="H64" s="28">
        <v>193</v>
      </c>
      <c r="I64" s="20">
        <v>194</v>
      </c>
      <c r="K64" s="23">
        <f t="shared" si="6"/>
        <v>460</v>
      </c>
      <c r="L64" s="23">
        <f t="shared" si="7"/>
        <v>16</v>
      </c>
      <c r="M64" s="23">
        <f t="shared" si="8"/>
        <v>193</v>
      </c>
      <c r="N64" s="23">
        <f t="shared" si="9"/>
        <v>92</v>
      </c>
    </row>
    <row r="65" spans="3:14" x14ac:dyDescent="0.25">
      <c r="C65" s="30" t="s">
        <v>91</v>
      </c>
      <c r="D65" s="31">
        <f>((D64/  'First Table'!I12  )*100)/D5</f>
        <v>64.434759443763653</v>
      </c>
      <c r="E65" s="28">
        <f>((E64/   'First Table'!I13   )*100)/E5</f>
        <v>72.26519618758806</v>
      </c>
      <c r="F65" s="28">
        <f>((F64/   'First Table'!I14    )*100)/F5</f>
        <v>50.455136094674558</v>
      </c>
      <c r="G65" s="28">
        <f>((G64/ 'First Table'!I15  )*100)/G5</f>
        <v>69.894450087904062</v>
      </c>
      <c r="H65" s="28">
        <f>((H64/    'First Table'!I16    )*100)/H5</f>
        <v>39.355778774254297</v>
      </c>
      <c r="I65" s="20" t="e">
        <f>((I64/   'First Table'!I7    )*100)/#REF!</f>
        <v>#REF!</v>
      </c>
      <c r="K65" s="23">
        <f t="shared" si="6"/>
        <v>296.40532058818462</v>
      </c>
      <c r="L65" s="23">
        <f t="shared" si="7"/>
        <v>39.355778774254297</v>
      </c>
      <c r="M65" s="23">
        <f t="shared" si="8"/>
        <v>72.26519618758806</v>
      </c>
      <c r="N65" s="23">
        <f t="shared" si="9"/>
        <v>59.281064117636923</v>
      </c>
    </row>
    <row r="66" spans="3:14" outlineLevel="2" x14ac:dyDescent="0.25">
      <c r="C66" s="32" t="s">
        <v>48</v>
      </c>
      <c r="D66" s="28">
        <v>14</v>
      </c>
      <c r="E66" s="28">
        <v>63</v>
      </c>
      <c r="F66" s="28">
        <v>130</v>
      </c>
      <c r="G66" s="28">
        <v>56</v>
      </c>
      <c r="H66" s="28">
        <v>186</v>
      </c>
      <c r="I66" s="20">
        <v>179</v>
      </c>
      <c r="K66" s="23">
        <f t="shared" si="6"/>
        <v>449</v>
      </c>
      <c r="L66" s="23">
        <f t="shared" si="7"/>
        <v>14</v>
      </c>
      <c r="M66" s="23">
        <f t="shared" si="8"/>
        <v>186</v>
      </c>
      <c r="N66" s="23">
        <f t="shared" si="9"/>
        <v>89.8</v>
      </c>
    </row>
    <row r="67" spans="3:14" x14ac:dyDescent="0.25">
      <c r="C67" s="32" t="s">
        <v>92</v>
      </c>
      <c r="D67" s="28">
        <f>((D66/ 'First Table'!I12  )*100)/D5</f>
        <v>56.380414513293204</v>
      </c>
      <c r="E67" s="28">
        <f>((E66/    'First Table'!I13   )*100)/E5</f>
        <v>75.87845599696746</v>
      </c>
      <c r="F67" s="28">
        <f>((F66/   'First Table'!I14    )*100)/F5</f>
        <v>48.58642735042735</v>
      </c>
      <c r="G67" s="28">
        <f>((G66/  'First Table'!I15  )*100)/G5</f>
        <v>69.894450087904062</v>
      </c>
      <c r="H67" s="28">
        <f>((H66/   'First Table'!I16    )*100)/H5</f>
        <v>37.92836710886683</v>
      </c>
      <c r="I67" s="20" t="e">
        <f>((I66/   'First Table'!I16    )*100)/I4</f>
        <v>#VALUE!</v>
      </c>
      <c r="K67" s="23">
        <f t="shared" si="6"/>
        <v>288.66811505745892</v>
      </c>
      <c r="L67" s="23">
        <f t="shared" si="7"/>
        <v>37.92836710886683</v>
      </c>
      <c r="M67" s="23">
        <f t="shared" si="8"/>
        <v>75.87845599696746</v>
      </c>
      <c r="N67" s="23">
        <f t="shared" si="9"/>
        <v>57.733623011491787</v>
      </c>
    </row>
    <row r="68" spans="3:14" outlineLevel="2" x14ac:dyDescent="0.25">
      <c r="C68" s="35" t="s">
        <v>49</v>
      </c>
      <c r="D68" s="28">
        <v>11</v>
      </c>
      <c r="E68" s="28">
        <v>66</v>
      </c>
      <c r="F68" s="28">
        <v>129</v>
      </c>
      <c r="G68" s="28">
        <v>51</v>
      </c>
      <c r="H68" s="28">
        <v>191</v>
      </c>
      <c r="I68" s="20">
        <v>179</v>
      </c>
      <c r="K68" s="23">
        <f t="shared" ref="K68:K79" si="10">SUM(D68:H68)</f>
        <v>448</v>
      </c>
      <c r="L68" s="23">
        <f t="shared" ref="L68:L79" si="11">MIN(D68:H68)</f>
        <v>11</v>
      </c>
      <c r="M68" s="23">
        <f t="shared" ref="M68:M79" si="12">MAX(D68:H68)</f>
        <v>191</v>
      </c>
      <c r="N68" s="23">
        <f t="shared" ref="N68:N79" si="13">K68/5</f>
        <v>89.6</v>
      </c>
    </row>
    <row r="69" spans="3:14" x14ac:dyDescent="0.25">
      <c r="C69" s="32" t="s">
        <v>94</v>
      </c>
      <c r="D69" s="28">
        <f>((D68/'First Table'!I12  )*100)/D5</f>
        <v>44.298897117587515</v>
      </c>
      <c r="E69" s="28">
        <f>((E68/   'First Table'!I13   )*100)/E5</f>
        <v>79.491715806346861</v>
      </c>
      <c r="F69" s="28">
        <f>((F68/    'First Table'!I14    )*100)/F5</f>
        <v>48.21268560157791</v>
      </c>
      <c r="G69" s="28">
        <f>((G68/  'First Table'!I15  )*100)/G5</f>
        <v>63.653874187198333</v>
      </c>
      <c r="H69" s="28">
        <f>((H68/   'First Table'!I16    )*100)/H5</f>
        <v>38.947946869857873</v>
      </c>
      <c r="I69" s="20" t="e">
        <f>((I68/   'First Table'!I18    )*100)/I6</f>
        <v>#DIV/0!</v>
      </c>
      <c r="K69" s="23">
        <f t="shared" si="10"/>
        <v>274.60511958256848</v>
      </c>
      <c r="L69" s="23">
        <f t="shared" si="11"/>
        <v>38.947946869857873</v>
      </c>
      <c r="M69" s="23">
        <f t="shared" si="12"/>
        <v>79.491715806346861</v>
      </c>
      <c r="N69" s="23">
        <f t="shared" si="13"/>
        <v>54.921023916513697</v>
      </c>
    </row>
    <row r="70" spans="3:14" outlineLevel="2" x14ac:dyDescent="0.25">
      <c r="C70" s="35" t="s">
        <v>50</v>
      </c>
      <c r="D70" s="28">
        <v>10</v>
      </c>
      <c r="E70" s="28">
        <v>62</v>
      </c>
      <c r="F70" s="28">
        <v>128</v>
      </c>
      <c r="G70" s="28">
        <v>50</v>
      </c>
      <c r="H70" s="28">
        <v>186</v>
      </c>
      <c r="I70" s="20">
        <v>173</v>
      </c>
      <c r="K70" s="23">
        <f t="shared" si="10"/>
        <v>436</v>
      </c>
      <c r="L70" s="23">
        <f t="shared" si="11"/>
        <v>10</v>
      </c>
      <c r="M70" s="23">
        <f t="shared" si="12"/>
        <v>186</v>
      </c>
      <c r="N70" s="23">
        <f t="shared" si="13"/>
        <v>87.2</v>
      </c>
    </row>
    <row r="71" spans="3:14" x14ac:dyDescent="0.25">
      <c r="C71" s="32" t="s">
        <v>93</v>
      </c>
      <c r="D71" s="28">
        <f>((D70/ 'First Table'!I12  )*100)/D5</f>
        <v>40.271724652352283</v>
      </c>
      <c r="E71" s="28">
        <f>((E70/  'First Table'!I13   )*100)/E5</f>
        <v>74.67403606050766</v>
      </c>
      <c r="F71" s="28">
        <f>((F70/    'First Table'!I14    )*100)/F5</f>
        <v>47.838943852728463</v>
      </c>
      <c r="G71" s="28">
        <f>((G70/ 'First Table'!I15  )*100)/G5</f>
        <v>62.405759007057199</v>
      </c>
      <c r="H71" s="28">
        <f>((H70/   'First Table'!I16    )*100)/H5</f>
        <v>37.92836710886683</v>
      </c>
      <c r="I71" s="20" t="e">
        <f>((I70/   'First Table'!I18    )*100)/I6</f>
        <v>#DIV/0!</v>
      </c>
      <c r="K71" s="23">
        <f t="shared" si="10"/>
        <v>263.11883068151246</v>
      </c>
      <c r="L71" s="23">
        <f t="shared" si="11"/>
        <v>37.92836710886683</v>
      </c>
      <c r="M71" s="23">
        <f t="shared" si="12"/>
        <v>74.67403606050766</v>
      </c>
      <c r="N71" s="23">
        <f t="shared" si="13"/>
        <v>52.623766136302493</v>
      </c>
    </row>
    <row r="72" spans="3:14" outlineLevel="2" x14ac:dyDescent="0.25">
      <c r="C72" s="35" t="s">
        <v>51</v>
      </c>
      <c r="D72" s="28">
        <v>14</v>
      </c>
      <c r="E72" s="28">
        <v>63</v>
      </c>
      <c r="F72" s="28">
        <v>136</v>
      </c>
      <c r="G72" s="28">
        <v>56</v>
      </c>
      <c r="H72" s="28">
        <v>186</v>
      </c>
      <c r="I72" s="20">
        <v>197</v>
      </c>
      <c r="K72" s="23">
        <f t="shared" si="10"/>
        <v>455</v>
      </c>
      <c r="L72" s="23">
        <f t="shared" si="11"/>
        <v>14</v>
      </c>
      <c r="M72" s="23">
        <f t="shared" si="12"/>
        <v>186</v>
      </c>
      <c r="N72" s="23">
        <f t="shared" si="13"/>
        <v>91</v>
      </c>
    </row>
    <row r="73" spans="3:14" x14ac:dyDescent="0.25">
      <c r="C73" s="32" t="s">
        <v>96</v>
      </c>
      <c r="D73" s="28">
        <f>((D72/ 'First Table'!I12  )*100)/D5</f>
        <v>56.380414513293204</v>
      </c>
      <c r="E73" s="28">
        <f>((E72/  'First Table'!I13   )*100)/E5</f>
        <v>75.87845599696746</v>
      </c>
      <c r="F73" s="28">
        <f>((F72/   'First Table'!I14    )*100)/F5</f>
        <v>50.828877843523998</v>
      </c>
      <c r="G73" s="28">
        <f>((G72/  'First Table'!I15  )*100)/G5</f>
        <v>69.894450087904062</v>
      </c>
      <c r="H73" s="28">
        <f>((H72/   'First Table'!I16    )*100)/H5</f>
        <v>37.92836710886683</v>
      </c>
      <c r="I73" s="20" t="e">
        <f>((I72/   'First Table'!I18    )*100)/I6</f>
        <v>#DIV/0!</v>
      </c>
      <c r="K73" s="23">
        <f t="shared" si="10"/>
        <v>290.91056555055553</v>
      </c>
      <c r="L73" s="23">
        <f t="shared" si="11"/>
        <v>37.92836710886683</v>
      </c>
      <c r="M73" s="23">
        <f t="shared" si="12"/>
        <v>75.87845599696746</v>
      </c>
      <c r="N73" s="23">
        <f t="shared" si="13"/>
        <v>58.182113110111104</v>
      </c>
    </row>
    <row r="74" spans="3:14" outlineLevel="2" x14ac:dyDescent="0.25">
      <c r="C74" s="35" t="s">
        <v>52</v>
      </c>
      <c r="D74" s="28">
        <v>12</v>
      </c>
      <c r="E74" s="28">
        <v>63</v>
      </c>
      <c r="F74" s="28">
        <v>134</v>
      </c>
      <c r="G74" s="28">
        <v>55</v>
      </c>
      <c r="H74" s="28">
        <v>194</v>
      </c>
      <c r="I74" s="20">
        <v>197</v>
      </c>
      <c r="K74" s="23">
        <f t="shared" si="10"/>
        <v>458</v>
      </c>
      <c r="L74" s="23">
        <f t="shared" si="11"/>
        <v>12</v>
      </c>
      <c r="M74" s="23">
        <f t="shared" si="12"/>
        <v>194</v>
      </c>
      <c r="N74" s="23">
        <f t="shared" si="13"/>
        <v>91.6</v>
      </c>
    </row>
    <row r="75" spans="3:14" x14ac:dyDescent="0.25">
      <c r="C75" s="32" t="s">
        <v>97</v>
      </c>
      <c r="D75" s="28">
        <f>((D74/ 'First Table'!I12  )*100)/D5</f>
        <v>48.32606958282274</v>
      </c>
      <c r="E75" s="28">
        <f>((E74/  'First Table'!I13   )*100)/E5</f>
        <v>75.87845599696746</v>
      </c>
      <c r="F75" s="28">
        <f>((F74/    'First Table'!I14    )*100)/F5</f>
        <v>50.08139434582511</v>
      </c>
      <c r="G75" s="28">
        <f>((G74/  'First Table'!I15  )*100)/G5</f>
        <v>68.646334907762906</v>
      </c>
      <c r="H75" s="28">
        <f>((H74/    'First Table'!I16    )*100)/H5</f>
        <v>39.559694726452499</v>
      </c>
      <c r="I75" s="20" t="e">
        <f>((I74/   'First Table'!I18    )*100)/I6</f>
        <v>#DIV/0!</v>
      </c>
      <c r="K75" s="23">
        <f t="shared" si="10"/>
        <v>282.49194955983069</v>
      </c>
      <c r="L75" s="23">
        <f t="shared" si="11"/>
        <v>39.559694726452499</v>
      </c>
      <c r="M75" s="23">
        <f t="shared" si="12"/>
        <v>75.87845599696746</v>
      </c>
      <c r="N75" s="23">
        <f t="shared" si="13"/>
        <v>56.498389911966136</v>
      </c>
    </row>
    <row r="76" spans="3:14" outlineLevel="2" x14ac:dyDescent="0.25">
      <c r="C76" s="35" t="s">
        <v>53</v>
      </c>
      <c r="D76" s="28">
        <v>11</v>
      </c>
      <c r="E76" s="28">
        <v>60</v>
      </c>
      <c r="F76" s="28">
        <v>133</v>
      </c>
      <c r="G76" s="28">
        <v>52</v>
      </c>
      <c r="H76" s="28">
        <v>195</v>
      </c>
      <c r="I76" s="20">
        <v>194</v>
      </c>
      <c r="K76" s="23">
        <f t="shared" si="10"/>
        <v>451</v>
      </c>
      <c r="L76" s="23">
        <f t="shared" si="11"/>
        <v>11</v>
      </c>
      <c r="M76" s="23">
        <f t="shared" si="12"/>
        <v>195</v>
      </c>
      <c r="N76" s="23">
        <f t="shared" si="13"/>
        <v>90.2</v>
      </c>
    </row>
    <row r="77" spans="3:14" x14ac:dyDescent="0.25">
      <c r="C77" s="32" t="s">
        <v>98</v>
      </c>
      <c r="D77" s="28">
        <f>((D76/'First Table'!I12  )*100)/D5</f>
        <v>44.298897117587515</v>
      </c>
      <c r="E77" s="28">
        <f>((E76/   'First Table'!I13   )*100)/E5</f>
        <v>72.26519618758806</v>
      </c>
      <c r="F77" s="28">
        <f>((F76/    'First Table'!I14    )*100)/F5</f>
        <v>49.707652596975677</v>
      </c>
      <c r="G77" s="28">
        <f>((G76/ 'First Table'!I15  )*100)/G5</f>
        <v>64.901989367339482</v>
      </c>
      <c r="H77" s="28">
        <f>((H76/    'First Table'!I16    )*100)/H5</f>
        <v>39.763610678650707</v>
      </c>
      <c r="I77" s="20" t="e">
        <f>((I76/   'First Table'!I18    )*100)/I6</f>
        <v>#DIV/0!</v>
      </c>
      <c r="K77" s="23">
        <f t="shared" si="10"/>
        <v>270.93734594814146</v>
      </c>
      <c r="L77" s="23">
        <f t="shared" si="11"/>
        <v>39.763610678650707</v>
      </c>
      <c r="M77" s="23">
        <f t="shared" si="12"/>
        <v>72.26519618758806</v>
      </c>
      <c r="N77" s="23">
        <f t="shared" si="13"/>
        <v>54.187469189628288</v>
      </c>
    </row>
    <row r="78" spans="3:14" outlineLevel="2" x14ac:dyDescent="0.25">
      <c r="C78" s="32" t="s">
        <v>48</v>
      </c>
      <c r="D78" s="28">
        <v>11</v>
      </c>
      <c r="E78" s="28">
        <v>64</v>
      </c>
      <c r="F78" s="28">
        <v>129</v>
      </c>
      <c r="G78" s="28">
        <v>49</v>
      </c>
      <c r="H78" s="28">
        <v>186</v>
      </c>
      <c r="I78" s="20">
        <v>179</v>
      </c>
      <c r="K78" s="23">
        <f t="shared" si="10"/>
        <v>439</v>
      </c>
      <c r="L78" s="23">
        <f t="shared" si="11"/>
        <v>11</v>
      </c>
      <c r="M78" s="23">
        <f t="shared" si="12"/>
        <v>186</v>
      </c>
      <c r="N78" s="23">
        <f t="shared" si="13"/>
        <v>87.8</v>
      </c>
    </row>
    <row r="79" spans="3:14" x14ac:dyDescent="0.25">
      <c r="C79" s="32" t="s">
        <v>99</v>
      </c>
      <c r="D79" s="28">
        <f>((D78/ 'First Table'!I12  )*100)/D5</f>
        <v>44.298897117587515</v>
      </c>
      <c r="E79" s="28">
        <f>((E78/   'First Table'!I13   )*100)/E5</f>
        <v>77.082875933427275</v>
      </c>
      <c r="F79" s="28">
        <f>((F78/   'First Table'!I14    )*100)/F5</f>
        <v>48.21268560157791</v>
      </c>
      <c r="G79" s="28">
        <f>((G78/  'First Table'!I15  )*100)/G5</f>
        <v>61.157643826916051</v>
      </c>
      <c r="H79" s="28">
        <f>((H78/  'First Table'!I16    )*100)/H5</f>
        <v>37.92836710886683</v>
      </c>
      <c r="I79" s="20" t="e">
        <f>((I78/   'First Table'!I27    )*100)/I15</f>
        <v>#DIV/0!</v>
      </c>
      <c r="K79" s="23">
        <f t="shared" si="10"/>
        <v>268.68046958837556</v>
      </c>
      <c r="L79" s="23">
        <f t="shared" si="11"/>
        <v>37.92836710886683</v>
      </c>
      <c r="M79" s="23">
        <f t="shared" si="12"/>
        <v>77.082875933427275</v>
      </c>
      <c r="N79" s="23">
        <f t="shared" si="13"/>
        <v>53.736093917675113</v>
      </c>
    </row>
    <row r="80" spans="3:14" outlineLevel="2" x14ac:dyDescent="0.25">
      <c r="C80" s="35" t="s">
        <v>49</v>
      </c>
      <c r="D80" s="28">
        <v>14</v>
      </c>
      <c r="E80" s="28">
        <v>61</v>
      </c>
      <c r="F80" s="28">
        <v>125</v>
      </c>
      <c r="G80" s="28">
        <v>48</v>
      </c>
      <c r="H80" s="28">
        <v>186</v>
      </c>
      <c r="I80" s="20">
        <v>179</v>
      </c>
      <c r="K80" s="23">
        <f t="shared" ref="K80:K89" si="14">SUM(D80:H80)</f>
        <v>434</v>
      </c>
      <c r="L80" s="23">
        <f t="shared" si="4"/>
        <v>14</v>
      </c>
      <c r="M80" s="23">
        <f t="shared" si="5"/>
        <v>186</v>
      </c>
      <c r="N80" s="23">
        <f t="shared" si="1"/>
        <v>86.8</v>
      </c>
    </row>
    <row r="81" spans="3:14" x14ac:dyDescent="0.25">
      <c r="C81" s="32" t="s">
        <v>100</v>
      </c>
      <c r="D81" s="28">
        <f>((D80/ 'First Table'!I12  )*100)/D5</f>
        <v>56.380414513293204</v>
      </c>
      <c r="E81" s="28">
        <f>((E80/   'First Table'!I13   )*100)/E5</f>
        <v>73.46961612404786</v>
      </c>
      <c r="F81" s="28">
        <f>((F80/   'First Table'!I14    )*100)/F5</f>
        <v>46.717718606180135</v>
      </c>
      <c r="G81" s="28">
        <f>((G80/ 'First Table'!I15  )*100)/G5</f>
        <v>59.909528646774909</v>
      </c>
      <c r="H81" s="28">
        <f>((H80/   'First Table'!I16    )*100)/H5</f>
        <v>37.92836710886683</v>
      </c>
      <c r="I81" s="20" t="e">
        <f>((I80/   'First Table'!I29    )*100)/I17</f>
        <v>#DIV/0!</v>
      </c>
      <c r="K81" s="23">
        <f t="shared" si="14"/>
        <v>274.40564499916292</v>
      </c>
      <c r="L81" s="23">
        <f t="shared" si="4"/>
        <v>37.92836710886683</v>
      </c>
      <c r="M81" s="23">
        <f t="shared" si="5"/>
        <v>73.46961612404786</v>
      </c>
      <c r="N81" s="23">
        <f t="shared" si="1"/>
        <v>54.881128999832583</v>
      </c>
    </row>
    <row r="82" spans="3:14" outlineLevel="2" x14ac:dyDescent="0.25">
      <c r="C82" s="35" t="s">
        <v>50</v>
      </c>
      <c r="D82" s="28">
        <v>14</v>
      </c>
      <c r="E82" s="28">
        <v>60</v>
      </c>
      <c r="F82" s="28">
        <v>122</v>
      </c>
      <c r="G82" s="28">
        <v>50</v>
      </c>
      <c r="H82" s="28">
        <v>181</v>
      </c>
      <c r="I82" s="20">
        <v>173</v>
      </c>
      <c r="K82" s="23">
        <f t="shared" si="14"/>
        <v>427</v>
      </c>
      <c r="L82" s="23">
        <f t="shared" si="4"/>
        <v>14</v>
      </c>
      <c r="M82" s="23">
        <f t="shared" si="5"/>
        <v>181</v>
      </c>
      <c r="N82" s="23">
        <f t="shared" si="1"/>
        <v>85.4</v>
      </c>
    </row>
    <row r="83" spans="3:14" x14ac:dyDescent="0.25">
      <c r="C83" s="32" t="s">
        <v>101</v>
      </c>
      <c r="D83" s="28">
        <f>((D82/ 'First Table'!I12  )*100)/D5</f>
        <v>56.380414513293204</v>
      </c>
      <c r="E83" s="28">
        <f>((E82/   'First Table'!I13   )*100)/E5</f>
        <v>72.26519618758806</v>
      </c>
      <c r="F83" s="28">
        <f>((F82/   'First Table'!I14    )*100)/F5</f>
        <v>45.596493359631815</v>
      </c>
      <c r="G83" s="28">
        <f>((G82/ 'First Table'!I15  )*100)/G5</f>
        <v>62.405759007057199</v>
      </c>
      <c r="H83" s="28">
        <f>((H82/   'First Table'!I16    )*100)/H5</f>
        <v>36.908787347875787</v>
      </c>
      <c r="I83" s="20" t="e">
        <f>((I82/   'First Table'!I29    )*100)/I17</f>
        <v>#DIV/0!</v>
      </c>
      <c r="K83" s="23">
        <f t="shared" si="14"/>
        <v>273.55665041544603</v>
      </c>
      <c r="L83" s="23">
        <f t="shared" si="4"/>
        <v>36.908787347875787</v>
      </c>
      <c r="M83" s="23">
        <f t="shared" si="5"/>
        <v>72.26519618758806</v>
      </c>
      <c r="N83" s="23">
        <f t="shared" si="1"/>
        <v>54.711330083089209</v>
      </c>
    </row>
    <row r="84" spans="3:14" outlineLevel="2" x14ac:dyDescent="0.25">
      <c r="C84" s="35" t="s">
        <v>51</v>
      </c>
      <c r="D84" s="28">
        <v>15</v>
      </c>
      <c r="E84" s="28">
        <v>63</v>
      </c>
      <c r="F84" s="28">
        <v>130</v>
      </c>
      <c r="G84" s="28">
        <v>57</v>
      </c>
      <c r="H84" s="28">
        <v>196</v>
      </c>
      <c r="I84" s="20">
        <v>197</v>
      </c>
      <c r="K84" s="23">
        <f t="shared" si="14"/>
        <v>461</v>
      </c>
      <c r="L84" s="23">
        <f t="shared" si="4"/>
        <v>15</v>
      </c>
      <c r="M84" s="23">
        <f t="shared" si="5"/>
        <v>196</v>
      </c>
      <c r="N84" s="23">
        <f t="shared" si="1"/>
        <v>92.2</v>
      </c>
    </row>
    <row r="85" spans="3:14" x14ac:dyDescent="0.25">
      <c r="C85" s="32" t="s">
        <v>95</v>
      </c>
      <c r="D85" s="28">
        <f>((D84/ 'First Table'!I12  )*100)/D5</f>
        <v>60.407586978528435</v>
      </c>
      <c r="E85" s="28">
        <f>((E84/   'First Table'!I13   )*100)/E5</f>
        <v>75.87845599696746</v>
      </c>
      <c r="F85" s="28">
        <f>((F84/   'First Table'!I14    )*100)/F5</f>
        <v>48.58642735042735</v>
      </c>
      <c r="G85" s="28">
        <f>((G84/ 'First Table'!I15  )*100)/G5</f>
        <v>71.142565268045203</v>
      </c>
      <c r="H85" s="28">
        <f>((H84/   'First Table'!I16    )*100)/H5</f>
        <v>39.967526630848923</v>
      </c>
      <c r="I85" s="20" t="e">
        <f>((I84/   'First Table'!I29    )*100)/I17</f>
        <v>#DIV/0!</v>
      </c>
      <c r="K85" s="23">
        <f t="shared" si="14"/>
        <v>295.98256222481734</v>
      </c>
      <c r="L85" s="23">
        <f t="shared" si="4"/>
        <v>39.967526630848923</v>
      </c>
      <c r="M85" s="23">
        <f t="shared" si="5"/>
        <v>75.87845599696746</v>
      </c>
      <c r="N85" s="23">
        <f t="shared" si="1"/>
        <v>59.196512444963467</v>
      </c>
    </row>
    <row r="86" spans="3:14" outlineLevel="2" x14ac:dyDescent="0.25">
      <c r="C86" s="35" t="s">
        <v>52</v>
      </c>
      <c r="D86" s="28">
        <v>15</v>
      </c>
      <c r="E86" s="28">
        <v>60</v>
      </c>
      <c r="F86" s="28">
        <v>133</v>
      </c>
      <c r="G86" s="28">
        <v>53</v>
      </c>
      <c r="H86" s="28">
        <v>191</v>
      </c>
      <c r="I86" s="20">
        <v>197</v>
      </c>
      <c r="K86" s="23">
        <f t="shared" si="14"/>
        <v>452</v>
      </c>
      <c r="L86" s="23">
        <f t="shared" si="4"/>
        <v>15</v>
      </c>
      <c r="M86" s="23">
        <f t="shared" si="5"/>
        <v>191</v>
      </c>
      <c r="N86" s="23">
        <f t="shared" si="1"/>
        <v>90.4</v>
      </c>
    </row>
    <row r="87" spans="3:14" x14ac:dyDescent="0.25">
      <c r="C87" s="32" t="s">
        <v>102</v>
      </c>
      <c r="D87" s="28">
        <f>((D86/ 'First Table'!I12  )*100)/D5</f>
        <v>60.407586978528435</v>
      </c>
      <c r="E87" s="28">
        <f>((E86/   'First Table'!I13   )*100)/E5</f>
        <v>72.26519618758806</v>
      </c>
      <c r="F87" s="28">
        <f>((F86/   'First Table'!I14    )*100)/F5</f>
        <v>49.707652596975677</v>
      </c>
      <c r="G87" s="28">
        <f>((G86/ 'First Table'!I15  )*100)/G5</f>
        <v>66.150104547480638</v>
      </c>
      <c r="H87" s="28">
        <f>((H86/   'First Table'!I16    )*100)/H5</f>
        <v>38.947946869857873</v>
      </c>
      <c r="I87" s="20" t="e">
        <f>((I86/   'First Table'!I29    )*100)/I17</f>
        <v>#DIV/0!</v>
      </c>
      <c r="K87" s="23">
        <f t="shared" si="14"/>
        <v>287.47848718043065</v>
      </c>
      <c r="L87" s="23">
        <f t="shared" si="4"/>
        <v>38.947946869857873</v>
      </c>
      <c r="M87" s="23">
        <f t="shared" si="5"/>
        <v>72.26519618758806</v>
      </c>
      <c r="N87" s="23">
        <f t="shared" si="1"/>
        <v>57.495697436086132</v>
      </c>
    </row>
    <row r="88" spans="3:14" outlineLevel="2" x14ac:dyDescent="0.25">
      <c r="C88" s="35" t="s">
        <v>53</v>
      </c>
      <c r="D88" s="28">
        <v>16</v>
      </c>
      <c r="E88" s="28">
        <v>60</v>
      </c>
      <c r="F88" s="28">
        <v>131</v>
      </c>
      <c r="G88" s="28">
        <v>54</v>
      </c>
      <c r="H88" s="28">
        <v>203</v>
      </c>
      <c r="I88" s="20">
        <v>194</v>
      </c>
      <c r="K88" s="23">
        <f t="shared" si="14"/>
        <v>464</v>
      </c>
      <c r="L88" s="23">
        <f t="shared" si="4"/>
        <v>16</v>
      </c>
      <c r="M88" s="23">
        <f t="shared" si="5"/>
        <v>203</v>
      </c>
      <c r="N88" s="23">
        <f t="shared" si="1"/>
        <v>92.8</v>
      </c>
    </row>
    <row r="89" spans="3:14" x14ac:dyDescent="0.25">
      <c r="C89" s="30" t="s">
        <v>103</v>
      </c>
      <c r="D89" s="31">
        <f>((D88/ 'First Table'!I12  )*100)/D5</f>
        <v>64.434759443763653</v>
      </c>
      <c r="E89" s="28">
        <f>((E88/   'First Table'!I13   )*100)/E5</f>
        <v>72.26519618758806</v>
      </c>
      <c r="F89" s="28">
        <f>((F88/   'First Table'!I14    )*100)/F5</f>
        <v>48.960169099276797</v>
      </c>
      <c r="G89" s="28">
        <f>((G88/ 'First Table'!I15  )*100)/G5</f>
        <v>67.398219727621765</v>
      </c>
      <c r="H89" s="31">
        <f>((H88/   'First Table'!I16    )*100)/H5</f>
        <v>41.394938296236383</v>
      </c>
      <c r="I89" s="20" t="e">
        <f>((I88/   'First Table'!I29    )*100)/I17</f>
        <v>#DIV/0!</v>
      </c>
      <c r="K89" s="23">
        <f t="shared" si="14"/>
        <v>294.45328275448668</v>
      </c>
      <c r="L89" s="23">
        <f t="shared" si="4"/>
        <v>41.394938296236383</v>
      </c>
      <c r="M89" s="23">
        <f t="shared" si="5"/>
        <v>72.26519618758806</v>
      </c>
      <c r="N89" s="23">
        <f t="shared" si="1"/>
        <v>58.890656550897333</v>
      </c>
    </row>
    <row r="90" spans="3:14" outlineLevel="2" x14ac:dyDescent="0.25">
      <c r="C90" s="21" t="s">
        <v>34</v>
      </c>
      <c r="D90" s="20"/>
      <c r="E90" s="28"/>
      <c r="F90" s="28"/>
      <c r="G90" s="20"/>
      <c r="H90" s="20"/>
    </row>
    <row r="91" spans="3:14" x14ac:dyDescent="0.25">
      <c r="C91" s="21" t="s">
        <v>34</v>
      </c>
      <c r="D91" s="20">
        <f>((D90/ 'First Table'!I12  )*100)/D5</f>
        <v>0</v>
      </c>
      <c r="E91" s="28">
        <f>((E90/   'First Table'!I13   )*100)/E5</f>
        <v>0</v>
      </c>
      <c r="F91" s="28">
        <f>((F90/   'First Table'!I14    )*100)/F5</f>
        <v>0</v>
      </c>
      <c r="G91" s="20">
        <f>((G90/ 'First Table'!I15  )*100)/G5</f>
        <v>0</v>
      </c>
      <c r="H91" s="20">
        <f>((H90/   'First Table'!I16    )*100)/H5</f>
        <v>0</v>
      </c>
    </row>
    <row r="119" spans="3:7" x14ac:dyDescent="0.25">
      <c r="C119" s="2" t="s">
        <v>16</v>
      </c>
      <c r="G119">
        <v>0</v>
      </c>
    </row>
    <row r="120" spans="3:7" x14ac:dyDescent="0.25">
      <c r="C120" s="2" t="s">
        <v>18</v>
      </c>
      <c r="D120" t="s">
        <v>8</v>
      </c>
      <c r="G120">
        <v>1</v>
      </c>
    </row>
    <row r="121" spans="3:7" x14ac:dyDescent="0.25">
      <c r="C121" s="2" t="s">
        <v>20</v>
      </c>
      <c r="G121">
        <v>0</v>
      </c>
    </row>
    <row r="122" spans="3:7" x14ac:dyDescent="0.25">
      <c r="C122" s="2" t="s">
        <v>22</v>
      </c>
      <c r="G122">
        <v>0</v>
      </c>
    </row>
    <row r="123" spans="3:7" x14ac:dyDescent="0.25">
      <c r="C123" s="2" t="s">
        <v>39</v>
      </c>
      <c r="G123">
        <v>0</v>
      </c>
    </row>
    <row r="124" spans="3:7" x14ac:dyDescent="0.25">
      <c r="C124" s="2" t="s">
        <v>38</v>
      </c>
      <c r="D124" t="s">
        <v>57</v>
      </c>
      <c r="G124">
        <v>3</v>
      </c>
    </row>
    <row r="125" spans="3:7" x14ac:dyDescent="0.25">
      <c r="C125" s="2" t="s">
        <v>37</v>
      </c>
      <c r="D125" t="s">
        <v>58</v>
      </c>
      <c r="G125">
        <v>2</v>
      </c>
    </row>
  </sheetData>
  <mergeCells count="1">
    <mergeCell ref="C2:H2"/>
  </mergeCells>
  <pageMargins left="0.7" right="0.7" top="0.75" bottom="0.75" header="0.51180555555555496" footer="0.51180555555555496"/>
  <pageSetup paperSize="9"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zoomScaleNormal="100" workbookViewId="0">
      <selection activeCell="L40" sqref="L40"/>
    </sheetView>
  </sheetViews>
  <sheetFormatPr defaultRowHeight="15" x14ac:dyDescent="0.25"/>
  <cols>
    <col min="1" max="1025" width="8.42578125"/>
  </cols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" zoomScaleNormal="100" workbookViewId="0">
      <selection activeCell="C5" sqref="C5"/>
    </sheetView>
  </sheetViews>
  <sheetFormatPr defaultRowHeight="15" x14ac:dyDescent="0.25"/>
  <cols>
    <col min="1" max="1025" width="8.42578125"/>
  </cols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" zoomScaleNormal="100" workbookViewId="0">
      <selection activeCell="D8" sqref="D8"/>
    </sheetView>
  </sheetViews>
  <sheetFormatPr defaultRowHeight="15" x14ac:dyDescent="0.25"/>
  <cols>
    <col min="1" max="1025" width="8.42578125"/>
  </cols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opLeftCell="A5" zoomScaleNormal="100" workbookViewId="0">
      <selection activeCell="A17" sqref="A17"/>
    </sheetView>
  </sheetViews>
  <sheetFormatPr defaultRowHeight="15" x14ac:dyDescent="0.25"/>
  <cols>
    <col min="1" max="1025" width="8.42578125"/>
  </cols>
  <sheetData>
    <row r="1" ht="12" customHeight="1" x14ac:dyDescent="0.25"/>
    <row r="2" ht="12.75" customHeight="1" x14ac:dyDescent="0.25"/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11" sqref="A11"/>
    </sheetView>
  </sheetViews>
  <sheetFormatPr defaultRowHeight="15" x14ac:dyDescent="0.25"/>
  <cols>
    <col min="1" max="1025" width="8.42578125"/>
  </cols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workbookViewId="0">
      <selection activeCell="A20" sqref="A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J21"/>
  <sheetViews>
    <sheetView workbookViewId="0">
      <selection activeCell="H8" sqref="H8"/>
    </sheetView>
  </sheetViews>
  <sheetFormatPr defaultRowHeight="15" x14ac:dyDescent="0.25"/>
  <cols>
    <col min="5" max="5" width="11.42578125" bestFit="1" customWidth="1"/>
    <col min="7" max="7" width="12" bestFit="1" customWidth="1"/>
    <col min="8" max="8" width="5" bestFit="1" customWidth="1"/>
    <col min="9" max="10" width="12" bestFit="1" customWidth="1"/>
  </cols>
  <sheetData>
    <row r="6" spans="5:10" x14ac:dyDescent="0.25">
      <c r="E6" t="s">
        <v>59</v>
      </c>
      <c r="F6" t="s">
        <v>60</v>
      </c>
      <c r="G6" t="s">
        <v>61</v>
      </c>
      <c r="H6" t="s">
        <v>62</v>
      </c>
      <c r="I6" t="s">
        <v>66</v>
      </c>
    </row>
    <row r="7" spans="5:10" x14ac:dyDescent="0.25">
      <c r="E7">
        <v>2</v>
      </c>
      <c r="F7">
        <v>0</v>
      </c>
      <c r="G7">
        <v>0.8</v>
      </c>
      <c r="H7">
        <v>0.5</v>
      </c>
      <c r="I7">
        <v>0.5</v>
      </c>
    </row>
    <row r="11" spans="5:10" x14ac:dyDescent="0.25">
      <c r="H11" t="s">
        <v>63</v>
      </c>
      <c r="I11" t="s">
        <v>64</v>
      </c>
      <c r="J11" t="s">
        <v>65</v>
      </c>
    </row>
    <row r="12" spans="5:10" x14ac:dyDescent="0.25">
      <c r="H12">
        <f>(H7^F7)</f>
        <v>1</v>
      </c>
      <c r="I12">
        <f>(G7)+1</f>
        <v>1.8</v>
      </c>
      <c r="J12">
        <f>E7*(H12*I12)</f>
        <v>3.6</v>
      </c>
    </row>
    <row r="15" spans="5:10" x14ac:dyDescent="0.25">
      <c r="I15">
        <f>1/((1-I7)^G7)</f>
        <v>1.7411011265922482</v>
      </c>
      <c r="J15">
        <f>E7*H12*I15</f>
        <v>3.4822022531844965</v>
      </c>
    </row>
    <row r="21" spans="9:10" x14ac:dyDescent="0.25">
      <c r="I21">
        <v>9.5635249979003717E-2</v>
      </c>
      <c r="J21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First Table</vt:lpstr>
      <vt:lpstr>Results 1994-1999</vt:lpstr>
      <vt:lpstr>GR-QC</vt:lpstr>
      <vt:lpstr>HEP-TH</vt:lpstr>
      <vt:lpstr>HEP-PH</vt:lpstr>
      <vt:lpstr>COND-MAT</vt:lpstr>
      <vt:lpstr>ASTRO-PH</vt:lpstr>
      <vt:lpstr>MAS</vt:lpstr>
      <vt:lpstr>Exemplo da Formula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cp:revision>2</cp:revision>
  <dcterms:created xsi:type="dcterms:W3CDTF">2016-04-19T17:08:44Z</dcterms:created>
  <dcterms:modified xsi:type="dcterms:W3CDTF">2016-09-16T11:51:24Z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5d42593d-a3eb-4694-8af4-27304ff99247</vt:lpwstr>
  </property>
</Properties>
</file>