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5" yWindow="90" windowWidth="14520" windowHeight="7935" tabRatio="987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Exemplo da Formula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D69" i="2"/>
  <c r="D67"/>
  <c r="D51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G75"/>
  <c r="G73"/>
  <c r="G71"/>
  <c r="G69"/>
  <c r="G67"/>
  <c r="G65"/>
  <c r="G63"/>
  <c r="G61"/>
  <c r="G59"/>
  <c r="G57"/>
  <c r="G55"/>
  <c r="G53"/>
  <c r="G51"/>
  <c r="G49"/>
  <c r="G47"/>
  <c r="G45"/>
  <c r="G43"/>
  <c r="G39"/>
  <c r="G37"/>
  <c r="F77"/>
  <c r="F75"/>
  <c r="F73"/>
  <c r="F71"/>
  <c r="F69"/>
  <c r="F67"/>
  <c r="F65"/>
  <c r="F63"/>
  <c r="F61"/>
  <c r="F59"/>
  <c r="F57"/>
  <c r="F53"/>
  <c r="F55"/>
  <c r="F51"/>
  <c r="F49"/>
  <c r="F47"/>
  <c r="F45"/>
  <c r="F43"/>
  <c r="F41"/>
  <c r="F39"/>
  <c r="F37"/>
  <c r="E73"/>
  <c r="E71"/>
  <c r="E69"/>
  <c r="E67"/>
  <c r="E65"/>
  <c r="E63"/>
  <c r="E61"/>
  <c r="E59"/>
  <c r="E57"/>
  <c r="E55"/>
  <c r="E51"/>
  <c r="E49"/>
  <c r="E45"/>
  <c r="E43"/>
  <c r="E41"/>
  <c r="E39"/>
  <c r="D41"/>
  <c r="D43"/>
  <c r="D39"/>
  <c r="D73"/>
  <c r="D71"/>
  <c r="D65"/>
  <c r="D63"/>
  <c r="D61"/>
  <c r="D57"/>
  <c r="D53"/>
  <c r="D55"/>
  <c r="D49"/>
  <c r="D45"/>
  <c r="M72"/>
  <c r="L72"/>
  <c r="K72"/>
  <c r="N72" s="1"/>
  <c r="M68"/>
  <c r="L68"/>
  <c r="K68"/>
  <c r="N68" s="1"/>
  <c r="K70"/>
  <c r="N70" s="1"/>
  <c r="L70"/>
  <c r="M70"/>
  <c r="M66"/>
  <c r="L66"/>
  <c r="K66"/>
  <c r="N66" s="1"/>
  <c r="I63"/>
  <c r="M62"/>
  <c r="L62"/>
  <c r="K62"/>
  <c r="N62" s="1"/>
  <c r="M60"/>
  <c r="L60"/>
  <c r="K60"/>
  <c r="N60" s="1"/>
  <c r="I57"/>
  <c r="M56"/>
  <c r="L56"/>
  <c r="K56"/>
  <c r="N56" s="1"/>
  <c r="M54"/>
  <c r="L54"/>
  <c r="K54"/>
  <c r="N54" s="1"/>
  <c r="I51"/>
  <c r="M50"/>
  <c r="L50"/>
  <c r="K50"/>
  <c r="N50" s="1"/>
  <c r="I49"/>
  <c r="M48"/>
  <c r="L48"/>
  <c r="K48"/>
  <c r="N48" s="1"/>
  <c r="I45"/>
  <c r="M44"/>
  <c r="L44"/>
  <c r="K44"/>
  <c r="N44" s="1"/>
  <c r="I43"/>
  <c r="M42"/>
  <c r="L42"/>
  <c r="K42"/>
  <c r="N42" s="1"/>
  <c r="I39"/>
  <c r="M38"/>
  <c r="L38"/>
  <c r="K38"/>
  <c r="N38" s="1"/>
  <c r="K45" l="1"/>
  <c r="N45" s="1"/>
  <c r="K49"/>
  <c r="N49" s="1"/>
  <c r="K63"/>
  <c r="N63" s="1"/>
  <c r="L51"/>
  <c r="K43"/>
  <c r="N43" s="1"/>
  <c r="K57"/>
  <c r="N57" s="1"/>
  <c r="L39"/>
  <c r="M63"/>
  <c r="L63"/>
  <c r="K51"/>
  <c r="N51" s="1"/>
  <c r="M57"/>
  <c r="L57"/>
  <c r="M51"/>
  <c r="M49"/>
  <c r="L49"/>
  <c r="M45"/>
  <c r="L45"/>
  <c r="L43"/>
  <c r="M43"/>
  <c r="K39"/>
  <c r="N39" s="1"/>
  <c r="M39"/>
  <c r="I77"/>
  <c r="M76"/>
  <c r="L76"/>
  <c r="K76"/>
  <c r="N76" s="1"/>
  <c r="I75"/>
  <c r="M74"/>
  <c r="L74"/>
  <c r="K74"/>
  <c r="N74" s="1"/>
  <c r="M106" l="1"/>
  <c r="L106"/>
  <c r="K106"/>
  <c r="N106" s="1"/>
  <c r="I95"/>
  <c r="M94"/>
  <c r="L94"/>
  <c r="K94"/>
  <c r="N94" s="1"/>
  <c r="I93"/>
  <c r="M92"/>
  <c r="L92"/>
  <c r="K92"/>
  <c r="N92" s="1"/>
  <c r="I91"/>
  <c r="M90"/>
  <c r="L90"/>
  <c r="K90"/>
  <c r="N90" s="1"/>
  <c r="I89"/>
  <c r="M88"/>
  <c r="L88"/>
  <c r="K88"/>
  <c r="N88" s="1"/>
  <c r="I87"/>
  <c r="M86"/>
  <c r="L86"/>
  <c r="K86"/>
  <c r="N86" s="1"/>
  <c r="I85"/>
  <c r="M84"/>
  <c r="L84"/>
  <c r="K84"/>
  <c r="N84" s="1"/>
  <c r="I83"/>
  <c r="I105"/>
  <c r="M104"/>
  <c r="L104"/>
  <c r="K104"/>
  <c r="N104" s="1"/>
  <c r="I103"/>
  <c r="M102"/>
  <c r="L102"/>
  <c r="K102"/>
  <c r="N102" s="1"/>
  <c r="I101"/>
  <c r="M100"/>
  <c r="L100"/>
  <c r="K100"/>
  <c r="N100" s="1"/>
  <c r="I99"/>
  <c r="M98"/>
  <c r="L98"/>
  <c r="K98"/>
  <c r="N98" s="1"/>
  <c r="I97"/>
  <c r="M96"/>
  <c r="L96"/>
  <c r="K96"/>
  <c r="N96" s="1"/>
  <c r="K8"/>
  <c r="N8" s="1"/>
  <c r="K10"/>
  <c r="N10" s="1"/>
  <c r="K12"/>
  <c r="N12" s="1"/>
  <c r="K14"/>
  <c r="N14" s="1"/>
  <c r="K16"/>
  <c r="N16" s="1"/>
  <c r="K18"/>
  <c r="N18" s="1"/>
  <c r="K20"/>
  <c r="N20" s="1"/>
  <c r="K22"/>
  <c r="N22" s="1"/>
  <c r="K24"/>
  <c r="N24" s="1"/>
  <c r="K26"/>
  <c r="N26" s="1"/>
  <c r="K28"/>
  <c r="N28" s="1"/>
  <c r="K30"/>
  <c r="N30" s="1"/>
  <c r="K32"/>
  <c r="N32" s="1"/>
  <c r="K34"/>
  <c r="N34" s="1"/>
  <c r="K36"/>
  <c r="N36" s="1"/>
  <c r="M8"/>
  <c r="M10"/>
  <c r="M12"/>
  <c r="M14"/>
  <c r="M16"/>
  <c r="M18"/>
  <c r="M20"/>
  <c r="M22"/>
  <c r="M24"/>
  <c r="M26"/>
  <c r="M28"/>
  <c r="M30"/>
  <c r="M32"/>
  <c r="M34"/>
  <c r="M36"/>
  <c r="L8"/>
  <c r="L10"/>
  <c r="L12"/>
  <c r="L14"/>
  <c r="L16"/>
  <c r="L18"/>
  <c r="L20"/>
  <c r="L22"/>
  <c r="L24"/>
  <c r="L26"/>
  <c r="L28"/>
  <c r="L30"/>
  <c r="L32"/>
  <c r="L34"/>
  <c r="L36"/>
  <c r="I31"/>
  <c r="I29"/>
  <c r="I27"/>
  <c r="I25"/>
  <c r="I23"/>
  <c r="I21"/>
  <c r="I15" i="9"/>
  <c r="I12"/>
  <c r="H12"/>
  <c r="M40" i="2"/>
  <c r="M46"/>
  <c r="M52"/>
  <c r="M58"/>
  <c r="M64"/>
  <c r="M82"/>
  <c r="M108"/>
  <c r="M110"/>
  <c r="M112"/>
  <c r="M114"/>
  <c r="M116"/>
  <c r="M78"/>
  <c r="M80"/>
  <c r="L40"/>
  <c r="L46"/>
  <c r="L52"/>
  <c r="L58"/>
  <c r="L64"/>
  <c r="L82"/>
  <c r="L108"/>
  <c r="L110"/>
  <c r="L112"/>
  <c r="L114"/>
  <c r="L116"/>
  <c r="L78"/>
  <c r="L80"/>
  <c r="J15" i="9" l="1"/>
  <c r="J12"/>
  <c r="K116" i="2"/>
  <c r="N116" s="1"/>
  <c r="K114"/>
  <c r="N114" s="1"/>
  <c r="K112"/>
  <c r="N112" s="1"/>
  <c r="K110"/>
  <c r="N110" s="1"/>
  <c r="K108"/>
  <c r="N108" s="1"/>
  <c r="K82"/>
  <c r="N82" s="1"/>
  <c r="K6" l="1"/>
  <c r="N6" s="1"/>
  <c r="K40"/>
  <c r="N40" s="1"/>
  <c r="K46"/>
  <c r="N46" s="1"/>
  <c r="K52"/>
  <c r="N52" s="1"/>
  <c r="K58"/>
  <c r="N58" s="1"/>
  <c r="K64"/>
  <c r="N64" s="1"/>
  <c r="K78"/>
  <c r="N78" s="1"/>
  <c r="K80"/>
  <c r="N80" s="1"/>
  <c r="I5"/>
  <c r="I71" s="1"/>
  <c r="H5"/>
  <c r="G5"/>
  <c r="F5"/>
  <c r="E5"/>
  <c r="D5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L71" i="2" l="1"/>
  <c r="K71"/>
  <c r="N71" s="1"/>
  <c r="M71"/>
  <c r="E77"/>
  <c r="E75"/>
  <c r="D77"/>
  <c r="D75"/>
  <c r="G77"/>
  <c r="D93"/>
  <c r="D101"/>
  <c r="D99"/>
  <c r="D97"/>
  <c r="D95"/>
  <c r="D107"/>
  <c r="D105"/>
  <c r="D103"/>
  <c r="F95"/>
  <c r="F83"/>
  <c r="F97"/>
  <c r="F93"/>
  <c r="F85"/>
  <c r="F107"/>
  <c r="F91"/>
  <c r="F105"/>
  <c r="F89"/>
  <c r="F101"/>
  <c r="F103"/>
  <c r="F87"/>
  <c r="F99"/>
  <c r="G101"/>
  <c r="G85"/>
  <c r="G99"/>
  <c r="G83"/>
  <c r="G107"/>
  <c r="G105"/>
  <c r="G87"/>
  <c r="G97"/>
  <c r="G95"/>
  <c r="G91"/>
  <c r="G89"/>
  <c r="G93"/>
  <c r="G103"/>
  <c r="H107"/>
  <c r="H91"/>
  <c r="H97"/>
  <c r="H95"/>
  <c r="H105"/>
  <c r="H89"/>
  <c r="H85"/>
  <c r="H103"/>
  <c r="H87"/>
  <c r="H101"/>
  <c r="H93"/>
  <c r="H99"/>
  <c r="H83"/>
  <c r="E105"/>
  <c r="E83"/>
  <c r="E103"/>
  <c r="E93"/>
  <c r="E87"/>
  <c r="E101"/>
  <c r="E99"/>
  <c r="E107"/>
  <c r="E85"/>
  <c r="E97"/>
  <c r="E95"/>
  <c r="D87"/>
  <c r="D83"/>
  <c r="D85"/>
  <c r="D89"/>
  <c r="D91"/>
  <c r="E31"/>
  <c r="E23"/>
  <c r="E21"/>
  <c r="E25"/>
  <c r="E27"/>
  <c r="E29"/>
  <c r="D27"/>
  <c r="D29"/>
  <c r="D21"/>
  <c r="D31"/>
  <c r="D23"/>
  <c r="D25"/>
  <c r="H27"/>
  <c r="H25"/>
  <c r="H29"/>
  <c r="H21"/>
  <c r="H31"/>
  <c r="H23"/>
  <c r="G31"/>
  <c r="G23"/>
  <c r="G25"/>
  <c r="G27"/>
  <c r="G29"/>
  <c r="G21"/>
  <c r="F27"/>
  <c r="F25"/>
  <c r="F29"/>
  <c r="F21"/>
  <c r="F31"/>
  <c r="F23"/>
  <c r="G35"/>
  <c r="G33"/>
  <c r="H33"/>
  <c r="H35"/>
  <c r="F33"/>
  <c r="F35"/>
  <c r="D33"/>
  <c r="D35"/>
  <c r="D37"/>
  <c r="E37"/>
  <c r="E33"/>
  <c r="E35"/>
  <c r="I15"/>
  <c r="I107" s="1"/>
  <c r="I37"/>
  <c r="I35"/>
  <c r="I33"/>
  <c r="G115"/>
  <c r="G113"/>
  <c r="G109"/>
  <c r="G111"/>
  <c r="G117"/>
  <c r="H117"/>
  <c r="H115"/>
  <c r="H113"/>
  <c r="H109"/>
  <c r="H111"/>
  <c r="K5"/>
  <c r="N5" s="1"/>
  <c r="D117"/>
  <c r="D115"/>
  <c r="D111"/>
  <c r="D109"/>
  <c r="D79"/>
  <c r="D113"/>
  <c r="E15"/>
  <c r="E113"/>
  <c r="E111"/>
  <c r="E109"/>
  <c r="E117"/>
  <c r="E115"/>
  <c r="F15"/>
  <c r="F109"/>
  <c r="F117"/>
  <c r="F111"/>
  <c r="F115"/>
  <c r="F113"/>
  <c r="G17"/>
  <c r="G15"/>
  <c r="D19"/>
  <c r="D15"/>
  <c r="H15"/>
  <c r="E119"/>
  <c r="D7"/>
  <c r="F81"/>
  <c r="D9"/>
  <c r="G79"/>
  <c r="I81"/>
  <c r="H7"/>
  <c r="G11"/>
  <c r="D17"/>
  <c r="E53"/>
  <c r="H79"/>
  <c r="G119"/>
  <c r="I11"/>
  <c r="I41"/>
  <c r="I65"/>
  <c r="D81"/>
  <c r="I13"/>
  <c r="I47"/>
  <c r="E7"/>
  <c r="G9"/>
  <c r="E19"/>
  <c r="H17"/>
  <c r="G41"/>
  <c r="D59"/>
  <c r="G81"/>
  <c r="I7"/>
  <c r="I19"/>
  <c r="I53"/>
  <c r="I79"/>
  <c r="G7"/>
  <c r="H9"/>
  <c r="H19"/>
  <c r="E79"/>
  <c r="H81"/>
  <c r="I9"/>
  <c r="I69" s="1"/>
  <c r="I17"/>
  <c r="I59"/>
  <c r="E13"/>
  <c r="E47"/>
  <c r="F119"/>
  <c r="F7"/>
  <c r="E9"/>
  <c r="D11"/>
  <c r="H11"/>
  <c r="G13"/>
  <c r="F19"/>
  <c r="E17"/>
  <c r="F79"/>
  <c r="E81"/>
  <c r="D119"/>
  <c r="H119"/>
  <c r="F13"/>
  <c r="F11"/>
  <c r="F9"/>
  <c r="E11"/>
  <c r="D13"/>
  <c r="H13"/>
  <c r="G19"/>
  <c r="F17"/>
  <c r="D47"/>
  <c r="M67" l="1"/>
  <c r="I67"/>
  <c r="I73"/>
  <c r="K69"/>
  <c r="N69" s="1"/>
  <c r="L69"/>
  <c r="M69"/>
  <c r="K67"/>
  <c r="N67" s="1"/>
  <c r="I55"/>
  <c r="I61"/>
  <c r="L77"/>
  <c r="K77"/>
  <c r="N77" s="1"/>
  <c r="M77"/>
  <c r="M75"/>
  <c r="L75"/>
  <c r="K75"/>
  <c r="N75" s="1"/>
  <c r="M103"/>
  <c r="L103"/>
  <c r="K103"/>
  <c r="N103" s="1"/>
  <c r="M99"/>
  <c r="K107"/>
  <c r="N107" s="1"/>
  <c r="L107"/>
  <c r="M107"/>
  <c r="M95"/>
  <c r="K95"/>
  <c r="N95" s="1"/>
  <c r="L95"/>
  <c r="L99"/>
  <c r="K99"/>
  <c r="N99" s="1"/>
  <c r="M105"/>
  <c r="L105"/>
  <c r="K105"/>
  <c r="N105" s="1"/>
  <c r="M101"/>
  <c r="L101"/>
  <c r="K101"/>
  <c r="N101" s="1"/>
  <c r="M97"/>
  <c r="K97"/>
  <c r="N97" s="1"/>
  <c r="L97"/>
  <c r="K91"/>
  <c r="N91" s="1"/>
  <c r="L91"/>
  <c r="M91"/>
  <c r="K93"/>
  <c r="N93" s="1"/>
  <c r="M93"/>
  <c r="L93"/>
  <c r="K85"/>
  <c r="N85" s="1"/>
  <c r="L85"/>
  <c r="M85"/>
  <c r="K87"/>
  <c r="N87" s="1"/>
  <c r="M87"/>
  <c r="L87"/>
  <c r="L83"/>
  <c r="K83"/>
  <c r="N83" s="1"/>
  <c r="M83"/>
  <c r="K89"/>
  <c r="N89" s="1"/>
  <c r="L89"/>
  <c r="M89"/>
  <c r="L25"/>
  <c r="K25"/>
  <c r="N25" s="1"/>
  <c r="M25"/>
  <c r="L29"/>
  <c r="M29"/>
  <c r="K29"/>
  <c r="N29" s="1"/>
  <c r="L21"/>
  <c r="M21"/>
  <c r="K21"/>
  <c r="N21" s="1"/>
  <c r="L31"/>
  <c r="M31"/>
  <c r="K31"/>
  <c r="N31" s="1"/>
  <c r="K23"/>
  <c r="N23" s="1"/>
  <c r="L23"/>
  <c r="M23"/>
  <c r="K27"/>
  <c r="N27" s="1"/>
  <c r="M27"/>
  <c r="L27"/>
  <c r="K13"/>
  <c r="N13" s="1"/>
  <c r="M13"/>
  <c r="L13"/>
  <c r="L17"/>
  <c r="K17"/>
  <c r="N17" s="1"/>
  <c r="M17"/>
  <c r="K9"/>
  <c r="N9" s="1"/>
  <c r="M9"/>
  <c r="L9"/>
  <c r="K15"/>
  <c r="N15" s="1"/>
  <c r="M15"/>
  <c r="L15"/>
  <c r="K11"/>
  <c r="N11" s="1"/>
  <c r="M11"/>
  <c r="L11"/>
  <c r="L33"/>
  <c r="K33"/>
  <c r="N33" s="1"/>
  <c r="M33"/>
  <c r="L37"/>
  <c r="K37"/>
  <c r="N37" s="1"/>
  <c r="M37"/>
  <c r="K19"/>
  <c r="N19" s="1"/>
  <c r="M19"/>
  <c r="L19"/>
  <c r="K35"/>
  <c r="N35" s="1"/>
  <c r="M35"/>
  <c r="L35"/>
  <c r="M81"/>
  <c r="L81"/>
  <c r="M111"/>
  <c r="L111"/>
  <c r="M115"/>
  <c r="L115"/>
  <c r="M117"/>
  <c r="L117"/>
  <c r="M41"/>
  <c r="L41"/>
  <c r="L113"/>
  <c r="M113"/>
  <c r="M47"/>
  <c r="L47"/>
  <c r="M59"/>
  <c r="L59"/>
  <c r="M65"/>
  <c r="L65"/>
  <c r="M7"/>
  <c r="L7"/>
  <c r="M79"/>
  <c r="L79"/>
  <c r="M53"/>
  <c r="L53"/>
  <c r="M109"/>
  <c r="L109"/>
  <c r="K7"/>
  <c r="N7" s="1"/>
  <c r="K115"/>
  <c r="N115" s="1"/>
  <c r="K113"/>
  <c r="N113" s="1"/>
  <c r="I115"/>
  <c r="I113"/>
  <c r="I111"/>
  <c r="I109"/>
  <c r="I117"/>
  <c r="K81"/>
  <c r="N81" s="1"/>
  <c r="K41"/>
  <c r="N41" s="1"/>
  <c r="K53"/>
  <c r="N53" s="1"/>
  <c r="K47"/>
  <c r="N47" s="1"/>
  <c r="K79"/>
  <c r="N79" s="1"/>
  <c r="K65"/>
  <c r="N65" s="1"/>
  <c r="K59"/>
  <c r="N59" s="1"/>
  <c r="L67" l="1"/>
  <c r="K73"/>
  <c r="N73" s="1"/>
  <c r="L73"/>
  <c r="M73"/>
  <c r="M55"/>
  <c r="L55"/>
  <c r="K55"/>
  <c r="N55" s="1"/>
  <c r="K61"/>
  <c r="N61" s="1"/>
  <c r="L61"/>
  <c r="M61"/>
  <c r="K111"/>
  <c r="N111" s="1"/>
  <c r="K117"/>
  <c r="N117" s="1"/>
  <c r="K109"/>
  <c r="N109" s="1"/>
</calcChain>
</file>

<file path=xl/sharedStrings.xml><?xml version="1.0" encoding="utf-8"?>
<sst xmlns="http://schemas.openxmlformats.org/spreadsheetml/2006/main" count="182" uniqueCount="132">
  <si>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</si>
  <si>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</si>
  <si>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</si>
  <si>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</si>
  <si>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</si>
  <si>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</si>
  <si>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</si>
  <si>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</si>
  <si>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</si>
  <si>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</si>
  <si>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</si>
  <si>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</si>
  <si>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</si>
  <si>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</si>
  <si>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</si>
  <si>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</si>
  <si>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</si>
  <si>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</si>
  <si>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</si>
  <si>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</si>
  <si>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</si>
  <si>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</si>
  <si>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</si>
  <si>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</si>
  <si>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</si>
  <si>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</si>
  <si>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</si>
  <si>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</si>
  <si>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</si>
  <si>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</si>
  <si>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</si>
  <si>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</si>
  <si>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</si>
  <si>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</si>
  <si>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</si>
  <si>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</si>
  <si>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</si>
  <si>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</si>
  <si>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</si>
  <si>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</si>
  <si>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</si>
  <si>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</si>
  <si>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</si>
  <si>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</si>
  <si>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</si>
  <si>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</si>
  <si>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</si>
  <si>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</si>
  <si>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cnW Context Time Score DF 0.8 (Total Success)</t>
  </si>
  <si>
    <t>cnW Context Time Score DF 0.5 (Total Success)</t>
  </si>
  <si>
    <t>cnW Context  Time Score DF 0.2 (Total Success)</t>
  </si>
  <si>
    <t>aaW Context Time Score DF 0.8 (Total Success)</t>
  </si>
  <si>
    <t>aaW Context Time Score DF 0.5 (Total Success)</t>
  </si>
  <si>
    <t>aaW Context Time Score DF 0.2 (Total Success)</t>
  </si>
  <si>
    <t>Min</t>
  </si>
  <si>
    <t>Max</t>
  </si>
  <si>
    <t>Valor Medio</t>
  </si>
  <si>
    <t>gr-qc, hep-th, astro-ph</t>
  </si>
  <si>
    <t>gr-qc, cond-mat</t>
  </si>
  <si>
    <t>publicacoes</t>
  </si>
  <si>
    <t>idade</t>
  </si>
  <si>
    <t>similaridade</t>
  </si>
  <si>
    <t>beta</t>
  </si>
  <si>
    <t>DFT</t>
  </si>
  <si>
    <t>DFS</t>
  </si>
  <si>
    <t>RESULTADO</t>
  </si>
  <si>
    <t>alfa</t>
  </si>
  <si>
    <t>df = 0,2 e 0,8</t>
  </si>
  <si>
    <t>Domain Time Score 0.8 0.8 (Total Success)</t>
  </si>
  <si>
    <t>Domain Time Score 0.8 0.5 (Total Success)</t>
  </si>
  <si>
    <t>Domain Time Score 0.8 0.2 (Total Success)</t>
  </si>
  <si>
    <t>Domain Time Score 0.5 0.8 (Total Success)</t>
  </si>
  <si>
    <t>Domain Time Score 0.5 0.5 (Total Success)</t>
  </si>
  <si>
    <t>Domain Time Score 0.5 0.2 (Total Success)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</si>
  <si>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</si>
  <si>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</si>
  <si>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</si>
  <si>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</si>
  <si>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</si>
  <si>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</si>
  <si>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</si>
  <si>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</si>
  <si>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</si>
  <si>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</si>
  <si>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</si>
  <si>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</si>
  <si>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</si>
  <si>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</si>
  <si>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</si>
  <si>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</si>
  <si>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</si>
  <si>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</si>
  <si>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</si>
  <si>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</si>
  <si>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</si>
  <si>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</si>
  <si>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</si>
  <si>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</si>
  <si>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</si>
  <si>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</si>
  <si>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</si>
  <si>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</si>
  <si>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</si>
  <si>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</si>
  <si>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</si>
  <si>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</si>
  <si>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</si>
  <si>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</si>
  <si>
    <t>cnW Time Score DF 0.9 (Total Success)</t>
  </si>
  <si>
    <t>TwCN (β = 0.9)</t>
  </si>
  <si>
    <t>cnW Time Score DF 0.7 (Total Success)</t>
  </si>
  <si>
    <t>TwCN (β = 0.7)</t>
  </si>
  <si>
    <t>cnW Time Score DF 0.6 (Total Success)</t>
  </si>
  <si>
    <t>TwCN (β = 0.6)</t>
  </si>
  <si>
    <t>cnW Time Score DF 0.4 (Total Success)</t>
  </si>
  <si>
    <t>TwCN (β = 0.4)</t>
  </si>
  <si>
    <t>cnW Time Score DF 0.3 (Total Success)</t>
  </si>
  <si>
    <t>TwCN (β = 0.3)</t>
  </si>
  <si>
    <t>cnW Time Score DF 0.1 (Total Success)</t>
  </si>
  <si>
    <t>TwCN (β = 0.1)</t>
  </si>
  <si>
    <t>aaW Time Score DF 0.9 (Total Success)</t>
  </si>
  <si>
    <t>TwAA (β = 0.9)</t>
  </si>
  <si>
    <t>aaW Time Score DF 0.7 (Total Success)</t>
  </si>
  <si>
    <t>TwAA (β = 0.7)</t>
  </si>
  <si>
    <t>aaW Time Score DF 0.6 (Total Success)</t>
  </si>
  <si>
    <t>TwAA (β = 0.6)</t>
  </si>
  <si>
    <t>aaW Time Score DF 0.4 (Total Success)</t>
  </si>
  <si>
    <t>TwAA (β = 0.4)</t>
  </si>
  <si>
    <t>aaW Time Score DF 0.3 (Total Success)</t>
  </si>
  <si>
    <t>TwAA (β = 0.3)</t>
  </si>
  <si>
    <t>aaW Time Score DF 0.1 (Total Success)</t>
  </si>
  <si>
    <t>TwAA (β = 0.1)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</si>
</sst>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8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0" borderId="3" xfId="0" applyNumberFormat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3" borderId="3" xfId="0" applyFill="1" applyBorder="1"/>
    <xf numFmtId="2" fontId="0" fillId="6" borderId="3" xfId="0" applyNumberFormat="1" applyFill="1" applyBorder="1"/>
    <xf numFmtId="0" fontId="0" fillId="5" borderId="3" xfId="0" applyFont="1" applyFill="1" applyBorder="1"/>
    <xf numFmtId="0" fontId="0" fillId="3" borderId="3" xfId="0" applyFont="1" applyFill="1" applyBorder="1"/>
    <xf numFmtId="2" fontId="0" fillId="3" borderId="3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1994-1999'!$C$7:$C$117</c:f>
              <c:strCache>
                <c:ptCount val="5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</c:strCache>
            </c:strRef>
          </c:cat>
          <c:val>
            <c:numRef>
              <c:f>'Results 1994-1999'!$L$7:$L$117</c:f>
              <c:numCache>
                <c:formatCode>0.00</c:formatCode>
                <c:ptCount val="56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2.4088398729196023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37.724451156668628</c:v>
                </c:pt>
                <c:pt idx="8">
                  <c:v>39.559694726452499</c:v>
                </c:pt>
                <c:pt idx="9">
                  <c:v>39.763610678650707</c:v>
                </c:pt>
                <c:pt idx="10">
                  <c:v>38.336199013263247</c:v>
                </c:pt>
                <c:pt idx="11">
                  <c:v>38.540114965461456</c:v>
                </c:pt>
                <c:pt idx="12">
                  <c:v>38.947946869857873</c:v>
                </c:pt>
                <c:pt idx="13">
                  <c:v>36.50095544347937</c:v>
                </c:pt>
                <c:pt idx="14">
                  <c:v>37.112703300074003</c:v>
                </c:pt>
                <c:pt idx="15">
                  <c:v>37.724451156668628</c:v>
                </c:pt>
                <c:pt idx="16">
                  <c:v>26.712989737965351</c:v>
                </c:pt>
                <c:pt idx="17">
                  <c:v>30.587392829731318</c:v>
                </c:pt>
                <c:pt idx="18">
                  <c:v>31.810888542920566</c:v>
                </c:pt>
                <c:pt idx="19">
                  <c:v>31.606972590722357</c:v>
                </c:pt>
                <c:pt idx="20">
                  <c:v>34.257879969299076</c:v>
                </c:pt>
                <c:pt idx="21">
                  <c:v>34.461795921497284</c:v>
                </c:pt>
                <c:pt idx="22">
                  <c:v>33.850048064902658</c:v>
                </c:pt>
                <c:pt idx="23">
                  <c:v>33.850048064902658</c:v>
                </c:pt>
                <c:pt idx="24">
                  <c:v>34.053964017100867</c:v>
                </c:pt>
                <c:pt idx="25">
                  <c:v>37.316619252272204</c:v>
                </c:pt>
                <c:pt idx="26">
                  <c:v>37.724451156668628</c:v>
                </c:pt>
                <c:pt idx="27">
                  <c:v>38.132283061065039</c:v>
                </c:pt>
                <c:pt idx="28">
                  <c:v>37.724451156668628</c:v>
                </c:pt>
                <c:pt idx="29">
                  <c:v>36.908787347875787</c:v>
                </c:pt>
                <c:pt idx="30">
                  <c:v>37.316619252272204</c:v>
                </c:pt>
                <c:pt idx="31">
                  <c:v>37.316619252272204</c:v>
                </c:pt>
                <c:pt idx="32">
                  <c:v>37.316619252272204</c:v>
                </c:pt>
                <c:pt idx="33">
                  <c:v>40.171442583047124</c:v>
                </c:pt>
                <c:pt idx="34">
                  <c:v>27.936485451154599</c:v>
                </c:pt>
                <c:pt idx="35">
                  <c:v>39.967526630848923</c:v>
                </c:pt>
                <c:pt idx="36">
                  <c:v>39.763610678650707</c:v>
                </c:pt>
                <c:pt idx="37">
                  <c:v>36.297039491281161</c:v>
                </c:pt>
                <c:pt idx="38">
                  <c:v>38.132283061065039</c:v>
                </c:pt>
                <c:pt idx="39">
                  <c:v>36.908787347875787</c:v>
                </c:pt>
                <c:pt idx="40">
                  <c:v>35.073543778091903</c:v>
                </c:pt>
                <c:pt idx="41">
                  <c:v>40.783190439641757</c:v>
                </c:pt>
                <c:pt idx="42">
                  <c:v>39.967526630848923</c:v>
                </c:pt>
                <c:pt idx="43">
                  <c:v>39.355778774254297</c:v>
                </c:pt>
                <c:pt idx="44">
                  <c:v>37.92836710886683</c:v>
                </c:pt>
                <c:pt idx="45">
                  <c:v>38.947946869857873</c:v>
                </c:pt>
                <c:pt idx="46">
                  <c:v>37.92836710886683</c:v>
                </c:pt>
                <c:pt idx="47">
                  <c:v>37.92836710886683</c:v>
                </c:pt>
                <c:pt idx="48">
                  <c:v>39.559694726452499</c:v>
                </c:pt>
                <c:pt idx="49">
                  <c:v>39.763610678650707</c:v>
                </c:pt>
                <c:pt idx="50">
                  <c:v>37.92836710886683</c:v>
                </c:pt>
                <c:pt idx="51">
                  <c:v>37.92836710886683</c:v>
                </c:pt>
                <c:pt idx="52">
                  <c:v>36.908787347875787</c:v>
                </c:pt>
                <c:pt idx="53">
                  <c:v>39.967526630848923</c:v>
                </c:pt>
                <c:pt idx="54">
                  <c:v>38.947946869857873</c:v>
                </c:pt>
                <c:pt idx="55">
                  <c:v>41.394938296236383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1994-1999'!$C$7:$C$117</c:f>
              <c:strCache>
                <c:ptCount val="5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</c:strCache>
            </c:strRef>
          </c:cat>
          <c:val>
            <c:numRef>
              <c:f>'Results 1994-1999'!$M$7:$M$117</c:f>
              <c:numCache>
                <c:formatCode>0.00</c:formatCode>
                <c:ptCount val="56"/>
                <c:pt idx="0">
                  <c:v>63.653874187198333</c:v>
                </c:pt>
                <c:pt idx="1">
                  <c:v>66.150104547480638</c:v>
                </c:pt>
                <c:pt idx="2">
                  <c:v>66.243096505289046</c:v>
                </c:pt>
                <c:pt idx="3">
                  <c:v>26.535664168310316</c:v>
                </c:pt>
                <c:pt idx="4">
                  <c:v>79.491715806346861</c:v>
                </c:pt>
                <c:pt idx="5">
                  <c:v>83.104975615726289</c:v>
                </c:pt>
                <c:pt idx="6">
                  <c:v>80.696135742806661</c:v>
                </c:pt>
                <c:pt idx="7">
                  <c:v>81.900555679266475</c:v>
                </c:pt>
                <c:pt idx="8">
                  <c:v>84.309395552186075</c:v>
                </c:pt>
                <c:pt idx="9">
                  <c:v>79.491715806346861</c:v>
                </c:pt>
                <c:pt idx="10">
                  <c:v>84.309395552186075</c:v>
                </c:pt>
                <c:pt idx="11">
                  <c:v>84.309395552186075</c:v>
                </c:pt>
                <c:pt idx="12">
                  <c:v>77.082875933427275</c:v>
                </c:pt>
                <c:pt idx="13">
                  <c:v>83.104975615726289</c:v>
                </c:pt>
                <c:pt idx="14">
                  <c:v>83.104975615726289</c:v>
                </c:pt>
                <c:pt idx="15">
                  <c:v>77.082875933427275</c:v>
                </c:pt>
                <c:pt idx="16">
                  <c:v>72.26519618758806</c:v>
                </c:pt>
                <c:pt idx="17">
                  <c:v>77.082875933427275</c:v>
                </c:pt>
                <c:pt idx="18">
                  <c:v>74.67403606050766</c:v>
                </c:pt>
                <c:pt idx="19">
                  <c:v>75.87845599696746</c:v>
                </c:pt>
                <c:pt idx="20">
                  <c:v>77.082875933427275</c:v>
                </c:pt>
                <c:pt idx="21">
                  <c:v>75.87845599696746</c:v>
                </c:pt>
                <c:pt idx="22">
                  <c:v>72.26519618758806</c:v>
                </c:pt>
                <c:pt idx="23">
                  <c:v>72.26519618758806</c:v>
                </c:pt>
                <c:pt idx="24">
                  <c:v>72.26519618758806</c:v>
                </c:pt>
                <c:pt idx="25">
                  <c:v>74.67403606050766</c:v>
                </c:pt>
                <c:pt idx="26">
                  <c:v>75.87845599696746</c:v>
                </c:pt>
                <c:pt idx="27">
                  <c:v>75.87845599696746</c:v>
                </c:pt>
                <c:pt idx="28">
                  <c:v>73.46961612404786</c:v>
                </c:pt>
                <c:pt idx="29">
                  <c:v>77.082875933427275</c:v>
                </c:pt>
                <c:pt idx="30">
                  <c:v>77.082875933427275</c:v>
                </c:pt>
                <c:pt idx="31">
                  <c:v>77.082875933427275</c:v>
                </c:pt>
                <c:pt idx="32">
                  <c:v>75.87845599696746</c:v>
                </c:pt>
                <c:pt idx="33">
                  <c:v>73.46961612404786</c:v>
                </c:pt>
                <c:pt idx="34">
                  <c:v>93.94475504386449</c:v>
                </c:pt>
                <c:pt idx="35">
                  <c:v>93.94475504386449</c:v>
                </c:pt>
                <c:pt idx="36">
                  <c:v>64.901989367339482</c:v>
                </c:pt>
                <c:pt idx="37">
                  <c:v>68.646334907762906</c:v>
                </c:pt>
                <c:pt idx="38">
                  <c:v>73.46961612404786</c:v>
                </c:pt>
                <c:pt idx="39">
                  <c:v>72.26519618758806</c:v>
                </c:pt>
                <c:pt idx="40">
                  <c:v>69.856356314668474</c:v>
                </c:pt>
                <c:pt idx="41">
                  <c:v>72.390680448186345</c:v>
                </c:pt>
                <c:pt idx="42">
                  <c:v>69.894450087904062</c:v>
                </c:pt>
                <c:pt idx="43">
                  <c:v>72.26519618758806</c:v>
                </c:pt>
                <c:pt idx="44">
                  <c:v>75.87845599696746</c:v>
                </c:pt>
                <c:pt idx="45">
                  <c:v>79.491715806346861</c:v>
                </c:pt>
                <c:pt idx="46">
                  <c:v>74.67403606050766</c:v>
                </c:pt>
                <c:pt idx="47">
                  <c:v>75.87845599696746</c:v>
                </c:pt>
                <c:pt idx="48">
                  <c:v>75.87845599696746</c:v>
                </c:pt>
                <c:pt idx="49">
                  <c:v>72.26519618758806</c:v>
                </c:pt>
                <c:pt idx="50">
                  <c:v>77.082875933427275</c:v>
                </c:pt>
                <c:pt idx="51">
                  <c:v>73.46961612404786</c:v>
                </c:pt>
                <c:pt idx="52">
                  <c:v>72.26519618758806</c:v>
                </c:pt>
                <c:pt idx="53">
                  <c:v>75.87845599696746</c:v>
                </c:pt>
                <c:pt idx="54">
                  <c:v>72.26519618758806</c:v>
                </c:pt>
                <c:pt idx="55">
                  <c:v>72.26519618758806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</c:spPr>
          </c:marker>
          <c:dLbls>
            <c:dLblPos val="t"/>
            <c:showVal val="1"/>
          </c:dLbls>
          <c:cat>
            <c:strRef>
              <c:f>'Results 1994-1999'!$C$7:$C$117</c:f>
              <c:strCache>
                <c:ptCount val="5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</c:strCache>
            </c:strRef>
          </c:cat>
          <c:val>
            <c:numRef>
              <c:f>'Results 1994-1999'!$N$7:$N$117</c:f>
              <c:numCache>
                <c:formatCode>0.00</c:formatCode>
                <c:ptCount val="56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57.501720771582484</c:v>
                </c:pt>
                <c:pt idx="5">
                  <c:v>59.233723178703613</c:v>
                </c:pt>
                <c:pt idx="6">
                  <c:v>59.040467292868563</c:v>
                </c:pt>
                <c:pt idx="7">
                  <c:v>58.055459334849843</c:v>
                </c:pt>
                <c:pt idx="8">
                  <c:v>60.782951010320382</c:v>
                </c:pt>
                <c:pt idx="9">
                  <c:v>59.610575215563948</c:v>
                </c:pt>
                <c:pt idx="10">
                  <c:v>60.9627495899691</c:v>
                </c:pt>
                <c:pt idx="11">
                  <c:v>61.327904166206849</c:v>
                </c:pt>
                <c:pt idx="12">
                  <c:v>58.103674601212063</c:v>
                </c:pt>
                <c:pt idx="13">
                  <c:v>60.048628467729785</c:v>
                </c:pt>
                <c:pt idx="14">
                  <c:v>59.496857280733913</c:v>
                </c:pt>
                <c:pt idx="15">
                  <c:v>58.414786915593027</c:v>
                </c:pt>
                <c:pt idx="16">
                  <c:v>48.909011175722199</c:v>
                </c:pt>
                <c:pt idx="17">
                  <c:v>51.777233622088389</c:v>
                </c:pt>
                <c:pt idx="18">
                  <c:v>52.09597624716114</c:v>
                </c:pt>
                <c:pt idx="19">
                  <c:v>53.582574644309432</c:v>
                </c:pt>
                <c:pt idx="20">
                  <c:v>54.022073699607589</c:v>
                </c:pt>
                <c:pt idx="21">
                  <c:v>55.682464924877578</c:v>
                </c:pt>
                <c:pt idx="22">
                  <c:v>54.737337055194324</c:v>
                </c:pt>
                <c:pt idx="23">
                  <c:v>54.812085404964215</c:v>
                </c:pt>
                <c:pt idx="24">
                  <c:v>55.002365294943637</c:v>
                </c:pt>
                <c:pt idx="25">
                  <c:v>56.852960416016913</c:v>
                </c:pt>
                <c:pt idx="26">
                  <c:v>57.864943286538868</c:v>
                </c:pt>
                <c:pt idx="27">
                  <c:v>58.844875475042613</c:v>
                </c:pt>
                <c:pt idx="28">
                  <c:v>56.761196137463095</c:v>
                </c:pt>
                <c:pt idx="29">
                  <c:v>58.782087624134718</c:v>
                </c:pt>
                <c:pt idx="30">
                  <c:v>59.419465462032825</c:v>
                </c:pt>
                <c:pt idx="31">
                  <c:v>59.113277041042217</c:v>
                </c:pt>
                <c:pt idx="32">
                  <c:v>58.62277001772204</c:v>
                </c:pt>
                <c:pt idx="33">
                  <c:v>59.01096010837265</c:v>
                </c:pt>
                <c:pt idx="34">
                  <c:v>60.01883432665808</c:v>
                </c:pt>
                <c:pt idx="35">
                  <c:v>63.141338662052036</c:v>
                </c:pt>
                <c:pt idx="36">
                  <c:v>50.989833761643936</c:v>
                </c:pt>
                <c:pt idx="37">
                  <c:v>55.745454661858368</c:v>
                </c:pt>
                <c:pt idx="38">
                  <c:v>56.487203734300451</c:v>
                </c:pt>
                <c:pt idx="39">
                  <c:v>56.065381011244042</c:v>
                </c:pt>
                <c:pt idx="40">
                  <c:v>55.316690659191792</c:v>
                </c:pt>
                <c:pt idx="41">
                  <c:v>55.071198155882016</c:v>
                </c:pt>
                <c:pt idx="42">
                  <c:v>56.675626101668357</c:v>
                </c:pt>
                <c:pt idx="43">
                  <c:v>59.281064117636923</c:v>
                </c:pt>
                <c:pt idx="44">
                  <c:v>57.733623011491787</c:v>
                </c:pt>
                <c:pt idx="45">
                  <c:v>54.921023916513697</c:v>
                </c:pt>
                <c:pt idx="46">
                  <c:v>52.623766136302493</c:v>
                </c:pt>
                <c:pt idx="47">
                  <c:v>58.182113110111104</c:v>
                </c:pt>
                <c:pt idx="48">
                  <c:v>56.498389911966136</c:v>
                </c:pt>
                <c:pt idx="49">
                  <c:v>54.187469189628288</c:v>
                </c:pt>
                <c:pt idx="50">
                  <c:v>53.736093917675113</c:v>
                </c:pt>
                <c:pt idx="51">
                  <c:v>54.881128999832583</c:v>
                </c:pt>
                <c:pt idx="52">
                  <c:v>54.711330083089209</c:v>
                </c:pt>
                <c:pt idx="53">
                  <c:v>59.196512444963467</c:v>
                </c:pt>
                <c:pt idx="54">
                  <c:v>57.495697436086132</c:v>
                </c:pt>
                <c:pt idx="55">
                  <c:v>58.890656550897333</c:v>
                </c:pt>
              </c:numCache>
            </c:numRef>
          </c:val>
        </c:ser>
        <c:dLbls/>
        <c:hiLowLines/>
        <c:axId val="83200256"/>
        <c:axId val="83206144"/>
      </c:stockChart>
      <c:catAx>
        <c:axId val="83200256"/>
        <c:scaling>
          <c:orientation val="minMax"/>
        </c:scaling>
        <c:axPos val="b"/>
        <c:tickLblPos val="nextTo"/>
        <c:crossAx val="83206144"/>
        <c:crosses val="autoZero"/>
        <c:auto val="1"/>
        <c:lblAlgn val="ctr"/>
        <c:lblOffset val="100"/>
      </c:catAx>
      <c:valAx>
        <c:axId val="83206144"/>
        <c:scaling>
          <c:orientation val="minMax"/>
        </c:scaling>
        <c:axPos val="l"/>
        <c:majorGridlines/>
        <c:numFmt formatCode="0.00" sourceLinked="1"/>
        <c:tickLblPos val="nextTo"/>
        <c:crossAx val="832002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4082E-2"/>
          <c:w val="0.95791588511954484"/>
          <c:h val="0.8402131709029067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Val val="1"/>
          </c:dLbls>
          <c:cat>
            <c:strRef>
              <c:f>'Results 1994-1999'!$C$7:$C$119</c:f>
              <c:strCache>
                <c:ptCount val="5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  <c:pt idx="56">
                  <c:v>Combinacao Linear (cn, aas, jc, pa, ts08, ts05, ts02)</c:v>
                </c:pt>
              </c:strCache>
            </c:strRef>
          </c:cat>
          <c:val>
            <c:numRef>
              <c:f>'Results 1994-1999'!$D$7:$D$119</c:f>
              <c:numCache>
                <c:formatCode>0.00</c:formatCode>
                <c:ptCount val="57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56.380414513293204</c:v>
                </c:pt>
                <c:pt idx="5">
                  <c:v>60.407586978528435</c:v>
                </c:pt>
                <c:pt idx="6">
                  <c:v>60.407586978528435</c:v>
                </c:pt>
                <c:pt idx="7">
                  <c:v>60.407586978528435</c:v>
                </c:pt>
                <c:pt idx="8">
                  <c:v>64.434759443763653</c:v>
                </c:pt>
                <c:pt idx="9">
                  <c:v>64.434759443763653</c:v>
                </c:pt>
                <c:pt idx="10">
                  <c:v>64.434759443763653</c:v>
                </c:pt>
                <c:pt idx="11">
                  <c:v>64.434759443763653</c:v>
                </c:pt>
                <c:pt idx="12">
                  <c:v>56.380414513293204</c:v>
                </c:pt>
                <c:pt idx="13">
                  <c:v>60.407586978528435</c:v>
                </c:pt>
                <c:pt idx="14">
                  <c:v>60.407586978528435</c:v>
                </c:pt>
                <c:pt idx="15">
                  <c:v>60.407586978528435</c:v>
                </c:pt>
                <c:pt idx="16">
                  <c:v>44.298897117587515</c:v>
                </c:pt>
                <c:pt idx="17">
                  <c:v>48.32606958282274</c:v>
                </c:pt>
                <c:pt idx="18">
                  <c:v>52.353242048057965</c:v>
                </c:pt>
                <c:pt idx="19">
                  <c:v>60.407586978528435</c:v>
                </c:pt>
                <c:pt idx="20">
                  <c:v>56.380414513293204</c:v>
                </c:pt>
                <c:pt idx="21">
                  <c:v>64.434759443763653</c:v>
                </c:pt>
                <c:pt idx="22">
                  <c:v>64.434759443763653</c:v>
                </c:pt>
                <c:pt idx="23">
                  <c:v>64.434759443763653</c:v>
                </c:pt>
                <c:pt idx="24">
                  <c:v>64.434759443763653</c:v>
                </c:pt>
                <c:pt idx="25">
                  <c:v>60.407586978528435</c:v>
                </c:pt>
                <c:pt idx="26">
                  <c:v>56.380414513293204</c:v>
                </c:pt>
                <c:pt idx="27">
                  <c:v>56.380414513293204</c:v>
                </c:pt>
                <c:pt idx="28">
                  <c:v>56.380414513293204</c:v>
                </c:pt>
                <c:pt idx="29">
                  <c:v>64.434759443763653</c:v>
                </c:pt>
                <c:pt idx="30">
                  <c:v>68.461931908998892</c:v>
                </c:pt>
                <c:pt idx="31">
                  <c:v>64.434759443763653</c:v>
                </c:pt>
                <c:pt idx="32">
                  <c:v>64.434759443763653</c:v>
                </c:pt>
                <c:pt idx="33">
                  <c:v>64.434759443763653</c:v>
                </c:pt>
                <c:pt idx="34">
                  <c:v>68.461931908998892</c:v>
                </c:pt>
                <c:pt idx="35">
                  <c:v>64.434759443763653</c:v>
                </c:pt>
                <c:pt idx="36">
                  <c:v>40.271724652352283</c:v>
                </c:pt>
                <c:pt idx="37">
                  <c:v>56.380414513293204</c:v>
                </c:pt>
                <c:pt idx="38">
                  <c:v>52.353242048057965</c:v>
                </c:pt>
                <c:pt idx="39">
                  <c:v>60.407586978528435</c:v>
                </c:pt>
                <c:pt idx="40">
                  <c:v>60.407586978528435</c:v>
                </c:pt>
                <c:pt idx="41">
                  <c:v>52.353242048057965</c:v>
                </c:pt>
                <c:pt idx="42">
                  <c:v>64.434759443763653</c:v>
                </c:pt>
                <c:pt idx="43">
                  <c:v>64.434759443763653</c:v>
                </c:pt>
                <c:pt idx="44">
                  <c:v>56.380414513293204</c:v>
                </c:pt>
                <c:pt idx="45">
                  <c:v>44.298897117587515</c:v>
                </c:pt>
                <c:pt idx="46">
                  <c:v>40.271724652352283</c:v>
                </c:pt>
                <c:pt idx="47">
                  <c:v>56.380414513293204</c:v>
                </c:pt>
                <c:pt idx="48">
                  <c:v>48.32606958282274</c:v>
                </c:pt>
                <c:pt idx="49">
                  <c:v>44.298897117587515</c:v>
                </c:pt>
                <c:pt idx="50">
                  <c:v>44.298897117587515</c:v>
                </c:pt>
                <c:pt idx="51">
                  <c:v>56.380414513293204</c:v>
                </c:pt>
                <c:pt idx="52">
                  <c:v>56.380414513293204</c:v>
                </c:pt>
                <c:pt idx="53">
                  <c:v>60.407586978528435</c:v>
                </c:pt>
                <c:pt idx="54">
                  <c:v>60.407586978528435</c:v>
                </c:pt>
                <c:pt idx="55">
                  <c:v>64.434759443763653</c:v>
                </c:pt>
                <c:pt idx="56">
                  <c:v>0</c:v>
                </c:pt>
              </c:numCache>
            </c:numRef>
          </c:val>
        </c:ser>
        <c:dLbls/>
        <c:shape val="cylinder"/>
        <c:axId val="86357888"/>
        <c:axId val="86359424"/>
        <c:axId val="0"/>
      </c:bar3DChart>
      <c:catAx>
        <c:axId val="8635788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6359424"/>
        <c:crosses val="autoZero"/>
        <c:auto val="1"/>
        <c:lblAlgn val="ctr"/>
        <c:lblOffset val="100"/>
      </c:catAx>
      <c:valAx>
        <c:axId val="8635942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635788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1994-1999'!$C$7:$C$119</c:f>
              <c:strCache>
                <c:ptCount val="5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  <c:pt idx="56">
                  <c:v>Combinacao Linear (cn, aas, jc, pa, ts08, ts05, ts02)</c:v>
                </c:pt>
              </c:strCache>
            </c:strRef>
          </c:cat>
          <c:val>
            <c:numRef>
              <c:f>'Results 1994-1999'!$E$7:$E$119</c:f>
              <c:numCache>
                <c:formatCode>0.00</c:formatCode>
                <c:ptCount val="57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79.491715806346861</c:v>
                </c:pt>
                <c:pt idx="5">
                  <c:v>83.104975615726289</c:v>
                </c:pt>
                <c:pt idx="6">
                  <c:v>80.696135742806661</c:v>
                </c:pt>
                <c:pt idx="7">
                  <c:v>81.900555679266475</c:v>
                </c:pt>
                <c:pt idx="8">
                  <c:v>84.309395552186075</c:v>
                </c:pt>
                <c:pt idx="9">
                  <c:v>79.491715806346861</c:v>
                </c:pt>
                <c:pt idx="10">
                  <c:v>84.309395552186075</c:v>
                </c:pt>
                <c:pt idx="11">
                  <c:v>84.309395552186075</c:v>
                </c:pt>
                <c:pt idx="12">
                  <c:v>77.082875933427275</c:v>
                </c:pt>
                <c:pt idx="13">
                  <c:v>83.104975615726289</c:v>
                </c:pt>
                <c:pt idx="14">
                  <c:v>83.104975615726289</c:v>
                </c:pt>
                <c:pt idx="15">
                  <c:v>77.082875933427275</c:v>
                </c:pt>
                <c:pt idx="16">
                  <c:v>72.26519618758806</c:v>
                </c:pt>
                <c:pt idx="17">
                  <c:v>77.082875933427275</c:v>
                </c:pt>
                <c:pt idx="18">
                  <c:v>74.67403606050766</c:v>
                </c:pt>
                <c:pt idx="19">
                  <c:v>75.87845599696746</c:v>
                </c:pt>
                <c:pt idx="20">
                  <c:v>77.082875933427275</c:v>
                </c:pt>
                <c:pt idx="21">
                  <c:v>75.87845599696746</c:v>
                </c:pt>
                <c:pt idx="22">
                  <c:v>72.26519618758806</c:v>
                </c:pt>
                <c:pt idx="23">
                  <c:v>72.26519618758806</c:v>
                </c:pt>
                <c:pt idx="24">
                  <c:v>72.26519618758806</c:v>
                </c:pt>
                <c:pt idx="25">
                  <c:v>74.67403606050766</c:v>
                </c:pt>
                <c:pt idx="26">
                  <c:v>75.87845599696746</c:v>
                </c:pt>
                <c:pt idx="27">
                  <c:v>75.87845599696746</c:v>
                </c:pt>
                <c:pt idx="28">
                  <c:v>73.46961612404786</c:v>
                </c:pt>
                <c:pt idx="29">
                  <c:v>77.082875933427275</c:v>
                </c:pt>
                <c:pt idx="30">
                  <c:v>77.082875933427275</c:v>
                </c:pt>
                <c:pt idx="31">
                  <c:v>77.082875933427275</c:v>
                </c:pt>
                <c:pt idx="32">
                  <c:v>75.87845599696746</c:v>
                </c:pt>
                <c:pt idx="33">
                  <c:v>73.46961612404786</c:v>
                </c:pt>
                <c:pt idx="34">
                  <c:v>93.94475504386449</c:v>
                </c:pt>
                <c:pt idx="35">
                  <c:v>93.94475504386449</c:v>
                </c:pt>
                <c:pt idx="36">
                  <c:v>61.42541675944986</c:v>
                </c:pt>
                <c:pt idx="37">
                  <c:v>60.220996822990053</c:v>
                </c:pt>
                <c:pt idx="38">
                  <c:v>73.46961612404786</c:v>
                </c:pt>
                <c:pt idx="39">
                  <c:v>72.26519618758806</c:v>
                </c:pt>
                <c:pt idx="40">
                  <c:v>69.856356314668474</c:v>
                </c:pt>
                <c:pt idx="41">
                  <c:v>59</c:v>
                </c:pt>
                <c:pt idx="42">
                  <c:v>59</c:v>
                </c:pt>
                <c:pt idx="43">
                  <c:v>72.26519618758806</c:v>
                </c:pt>
                <c:pt idx="44">
                  <c:v>75.87845599696746</c:v>
                </c:pt>
                <c:pt idx="45">
                  <c:v>79.491715806346861</c:v>
                </c:pt>
                <c:pt idx="46">
                  <c:v>74.67403606050766</c:v>
                </c:pt>
                <c:pt idx="47">
                  <c:v>75.87845599696746</c:v>
                </c:pt>
                <c:pt idx="48">
                  <c:v>75.87845599696746</c:v>
                </c:pt>
                <c:pt idx="49">
                  <c:v>72.26519618758806</c:v>
                </c:pt>
                <c:pt idx="50">
                  <c:v>77.082875933427275</c:v>
                </c:pt>
                <c:pt idx="51">
                  <c:v>73.46961612404786</c:v>
                </c:pt>
                <c:pt idx="52">
                  <c:v>72.26519618758806</c:v>
                </c:pt>
                <c:pt idx="53">
                  <c:v>75.87845599696746</c:v>
                </c:pt>
                <c:pt idx="54">
                  <c:v>72.26519618758806</c:v>
                </c:pt>
                <c:pt idx="55">
                  <c:v>72.26519618758806</c:v>
                </c:pt>
                <c:pt idx="56">
                  <c:v>0</c:v>
                </c:pt>
              </c:numCache>
            </c:numRef>
          </c:val>
        </c:ser>
        <c:dLbls/>
        <c:shape val="cylinder"/>
        <c:axId val="87311104"/>
        <c:axId val="87312640"/>
        <c:axId val="0"/>
      </c:bar3DChart>
      <c:catAx>
        <c:axId val="87311104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312640"/>
        <c:crosses val="autoZero"/>
        <c:auto val="1"/>
        <c:lblAlgn val="ctr"/>
        <c:lblOffset val="100"/>
      </c:catAx>
      <c:valAx>
        <c:axId val="873126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31110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1994-1999'!$C$7:$C$119</c:f>
              <c:strCache>
                <c:ptCount val="5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  <c:pt idx="56">
                  <c:v>Combinacao Linear (cn, aas, jc, pa, ts08, ts05, ts02)</c:v>
                </c:pt>
              </c:strCache>
            </c:strRef>
          </c:cat>
          <c:val>
            <c:numRef>
              <c:f>'Results 1994-1999'!$F$7:$F$119</c:f>
              <c:numCache>
                <c:formatCode>0.00</c:formatCode>
                <c:ptCount val="57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46.717718606180135</c:v>
                </c:pt>
                <c:pt idx="5">
                  <c:v>46.717718606180135</c:v>
                </c:pt>
                <c:pt idx="6">
                  <c:v>47.091460355029582</c:v>
                </c:pt>
                <c:pt idx="7">
                  <c:v>47.838943852728463</c:v>
                </c:pt>
                <c:pt idx="8">
                  <c:v>48.21268560157791</c:v>
                </c:pt>
                <c:pt idx="9">
                  <c:v>48.21268560157791</c:v>
                </c:pt>
                <c:pt idx="10">
                  <c:v>47.838943852728463</c:v>
                </c:pt>
                <c:pt idx="11">
                  <c:v>48.21268560157791</c:v>
                </c:pt>
                <c:pt idx="12">
                  <c:v>48.21268560157791</c:v>
                </c:pt>
                <c:pt idx="13">
                  <c:v>47.838943852728463</c:v>
                </c:pt>
                <c:pt idx="14">
                  <c:v>48.21268560157791</c:v>
                </c:pt>
                <c:pt idx="15">
                  <c:v>48.21268560157791</c:v>
                </c:pt>
                <c:pt idx="16">
                  <c:v>42.606559368836287</c:v>
                </c:pt>
                <c:pt idx="17">
                  <c:v>42.980301117685727</c:v>
                </c:pt>
                <c:pt idx="18">
                  <c:v>42.980301117685727</c:v>
                </c:pt>
                <c:pt idx="19">
                  <c:v>42.606559368836287</c:v>
                </c:pt>
                <c:pt idx="20">
                  <c:v>43.727784615384614</c:v>
                </c:pt>
                <c:pt idx="21">
                  <c:v>43.727784615384614</c:v>
                </c:pt>
                <c:pt idx="22">
                  <c:v>44.475268113083494</c:v>
                </c:pt>
                <c:pt idx="23">
                  <c:v>44.849009861932942</c:v>
                </c:pt>
                <c:pt idx="24">
                  <c:v>45.596493359631815</c:v>
                </c:pt>
                <c:pt idx="25">
                  <c:v>48.21268560157791</c:v>
                </c:pt>
                <c:pt idx="26">
                  <c:v>55.687520578566726</c:v>
                </c:pt>
                <c:pt idx="27">
                  <c:v>56.435004076265614</c:v>
                </c:pt>
                <c:pt idx="28">
                  <c:v>50.08139434582511</c:v>
                </c:pt>
                <c:pt idx="29">
                  <c:v>49.33391084812623</c:v>
                </c:pt>
                <c:pt idx="30">
                  <c:v>49.33391084812623</c:v>
                </c:pt>
                <c:pt idx="31">
                  <c:v>49.33391084812623</c:v>
                </c:pt>
                <c:pt idx="32">
                  <c:v>49.33391084812623</c:v>
                </c:pt>
                <c:pt idx="33">
                  <c:v>50.828877843523998</c:v>
                </c:pt>
                <c:pt idx="34">
                  <c:v>44.849009861932942</c:v>
                </c:pt>
                <c:pt idx="35">
                  <c:v>47.465202103879015</c:v>
                </c:pt>
                <c:pt idx="36">
                  <c:v>48.58642735042735</c:v>
                </c:pt>
                <c:pt idx="37">
                  <c:v>57.182487573964494</c:v>
                </c:pt>
                <c:pt idx="38">
                  <c:v>48.58642735042735</c:v>
                </c:pt>
                <c:pt idx="39">
                  <c:v>47.091460355029582</c:v>
                </c:pt>
                <c:pt idx="40">
                  <c:v>46.343976857330702</c:v>
                </c:pt>
                <c:pt idx="41">
                  <c:v>50.828877843523998</c:v>
                </c:pt>
                <c:pt idx="42">
                  <c:v>50.08139434582511</c:v>
                </c:pt>
                <c:pt idx="43">
                  <c:v>50.455136094674558</c:v>
                </c:pt>
                <c:pt idx="44">
                  <c:v>48.58642735042735</c:v>
                </c:pt>
                <c:pt idx="45">
                  <c:v>48.21268560157791</c:v>
                </c:pt>
                <c:pt idx="46">
                  <c:v>47.838943852728463</c:v>
                </c:pt>
                <c:pt idx="47">
                  <c:v>50.828877843523998</c:v>
                </c:pt>
                <c:pt idx="48">
                  <c:v>50.08139434582511</c:v>
                </c:pt>
                <c:pt idx="49">
                  <c:v>49.707652596975677</c:v>
                </c:pt>
                <c:pt idx="50">
                  <c:v>48.21268560157791</c:v>
                </c:pt>
                <c:pt idx="51">
                  <c:v>46.717718606180135</c:v>
                </c:pt>
                <c:pt idx="52">
                  <c:v>45.596493359631815</c:v>
                </c:pt>
                <c:pt idx="53">
                  <c:v>48.58642735042735</c:v>
                </c:pt>
                <c:pt idx="54">
                  <c:v>49.707652596975677</c:v>
                </c:pt>
                <c:pt idx="55">
                  <c:v>48.960169099276797</c:v>
                </c:pt>
                <c:pt idx="56">
                  <c:v>0</c:v>
                </c:pt>
              </c:numCache>
            </c:numRef>
          </c:val>
        </c:ser>
        <c:dLbls/>
        <c:shape val="cylinder"/>
        <c:axId val="87362944"/>
        <c:axId val="87364736"/>
        <c:axId val="0"/>
      </c:bar3DChart>
      <c:catAx>
        <c:axId val="87362944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364736"/>
        <c:crosses val="autoZero"/>
        <c:auto val="1"/>
        <c:lblAlgn val="ctr"/>
        <c:lblOffset val="100"/>
      </c:catAx>
      <c:valAx>
        <c:axId val="8736473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36294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1994-1999'!$C$7:$C$119</c:f>
              <c:strCache>
                <c:ptCount val="5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  <c:pt idx="56">
                  <c:v>Combinacao Linear (cn, aas, jc, pa, ts08, ts05, ts02)</c:v>
                </c:pt>
              </c:strCache>
            </c:strRef>
          </c:cat>
          <c:val>
            <c:numRef>
              <c:f>'Results 1994-1999'!$G$7:$G$119</c:f>
              <c:numCache>
                <c:formatCode>0.00</c:formatCode>
                <c:ptCount val="57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67.398219727621765</c:v>
                </c:pt>
                <c:pt idx="5">
                  <c:v>67.398219727621765</c:v>
                </c:pt>
                <c:pt idx="6">
                  <c:v>69.894450087904062</c:v>
                </c:pt>
                <c:pt idx="7">
                  <c:v>62.405759007057199</c:v>
                </c:pt>
                <c:pt idx="8">
                  <c:v>67.398219727621765</c:v>
                </c:pt>
                <c:pt idx="9">
                  <c:v>66.150104547480638</c:v>
                </c:pt>
                <c:pt idx="10">
                  <c:v>69.894450087904062</c:v>
                </c:pt>
                <c:pt idx="11">
                  <c:v>71.142565268045203</c:v>
                </c:pt>
                <c:pt idx="12">
                  <c:v>69.894450087904062</c:v>
                </c:pt>
                <c:pt idx="13">
                  <c:v>72.390680448186345</c:v>
                </c:pt>
                <c:pt idx="14">
                  <c:v>68.646334907762906</c:v>
                </c:pt>
                <c:pt idx="15">
                  <c:v>68.646334907762906</c:v>
                </c:pt>
                <c:pt idx="16">
                  <c:v>58.661413466633768</c:v>
                </c:pt>
                <c:pt idx="17">
                  <c:v>59.909528646774909</c:v>
                </c:pt>
                <c:pt idx="18">
                  <c:v>58.661413466633768</c:v>
                </c:pt>
                <c:pt idx="19">
                  <c:v>57.413298286492612</c:v>
                </c:pt>
                <c:pt idx="20">
                  <c:v>58.661413466633768</c:v>
                </c:pt>
                <c:pt idx="21">
                  <c:v>59.909528646774909</c:v>
                </c:pt>
                <c:pt idx="22">
                  <c:v>58.661413466633768</c:v>
                </c:pt>
                <c:pt idx="23">
                  <c:v>58.661413466633768</c:v>
                </c:pt>
                <c:pt idx="24">
                  <c:v>58.661413466633768</c:v>
                </c:pt>
                <c:pt idx="25">
                  <c:v>63.653874187198333</c:v>
                </c:pt>
                <c:pt idx="26">
                  <c:v>63.653874187198333</c:v>
                </c:pt>
                <c:pt idx="27">
                  <c:v>67.398219727621765</c:v>
                </c:pt>
                <c:pt idx="28">
                  <c:v>66.150104547480638</c:v>
                </c:pt>
                <c:pt idx="29">
                  <c:v>66.150104547480638</c:v>
                </c:pt>
                <c:pt idx="30">
                  <c:v>64.901989367339482</c:v>
                </c:pt>
                <c:pt idx="31">
                  <c:v>67.398219727621765</c:v>
                </c:pt>
                <c:pt idx="32">
                  <c:v>66.150104547480638</c:v>
                </c:pt>
                <c:pt idx="33">
                  <c:v>66.150104547480638</c:v>
                </c:pt>
                <c:pt idx="34">
                  <c:v>64.901989367339482</c:v>
                </c:pt>
                <c:pt idx="35">
                  <c:v>69.894450087904062</c:v>
                </c:pt>
                <c:pt idx="36">
                  <c:v>64.901989367339482</c:v>
                </c:pt>
                <c:pt idx="37">
                  <c:v>68.646334907762906</c:v>
                </c:pt>
                <c:pt idx="38">
                  <c:v>69.894450087904062</c:v>
                </c:pt>
                <c:pt idx="39">
                  <c:v>63.653874187198333</c:v>
                </c:pt>
                <c:pt idx="40">
                  <c:v>64.901989367339482</c:v>
                </c:pt>
                <c:pt idx="41">
                  <c:v>72.390680448186345</c:v>
                </c:pt>
                <c:pt idx="42">
                  <c:v>69.894450087904062</c:v>
                </c:pt>
                <c:pt idx="43">
                  <c:v>69.894450087904062</c:v>
                </c:pt>
                <c:pt idx="44">
                  <c:v>69.894450087904062</c:v>
                </c:pt>
                <c:pt idx="45">
                  <c:v>63.653874187198333</c:v>
                </c:pt>
                <c:pt idx="46">
                  <c:v>62.405759007057199</c:v>
                </c:pt>
                <c:pt idx="47">
                  <c:v>69.894450087904062</c:v>
                </c:pt>
                <c:pt idx="48">
                  <c:v>68.646334907762906</c:v>
                </c:pt>
                <c:pt idx="49">
                  <c:v>64.901989367339482</c:v>
                </c:pt>
                <c:pt idx="50">
                  <c:v>61.157643826916051</c:v>
                </c:pt>
                <c:pt idx="51">
                  <c:v>59.909528646774909</c:v>
                </c:pt>
                <c:pt idx="52">
                  <c:v>62.405759007057199</c:v>
                </c:pt>
                <c:pt idx="53">
                  <c:v>71.142565268045203</c:v>
                </c:pt>
                <c:pt idx="54">
                  <c:v>66.150104547480638</c:v>
                </c:pt>
                <c:pt idx="55">
                  <c:v>67.398219727621765</c:v>
                </c:pt>
                <c:pt idx="56">
                  <c:v>0</c:v>
                </c:pt>
              </c:numCache>
            </c:numRef>
          </c:val>
        </c:ser>
        <c:dLbls/>
        <c:shape val="cylinder"/>
        <c:axId val="87783296"/>
        <c:axId val="87784832"/>
        <c:axId val="0"/>
      </c:bar3DChart>
      <c:catAx>
        <c:axId val="87783296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784832"/>
        <c:crosses val="autoZero"/>
        <c:auto val="1"/>
        <c:lblAlgn val="ctr"/>
        <c:lblOffset val="100"/>
      </c:catAx>
      <c:valAx>
        <c:axId val="8778483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78329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633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Val val="1"/>
          </c:dLbls>
          <c:cat>
            <c:strRef>
              <c:f>'Results 1994-1999'!$C$7:$C$119</c:f>
              <c:strCache>
                <c:ptCount val="5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  <c:pt idx="56">
                  <c:v>Combinacao Linear (cn, aas, jc, pa, ts08, ts05, ts02)</c:v>
                </c:pt>
              </c:strCache>
            </c:strRef>
          </c:cat>
          <c:val>
            <c:numRef>
              <c:f>'Results 1994-1999'!$H$7:$H$119</c:f>
              <c:numCache>
                <c:formatCode>0.00</c:formatCode>
                <c:ptCount val="57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37.724451156668628</c:v>
                </c:pt>
                <c:pt idx="8">
                  <c:v>39.559694726452499</c:v>
                </c:pt>
                <c:pt idx="9">
                  <c:v>39.763610678650707</c:v>
                </c:pt>
                <c:pt idx="10">
                  <c:v>38.336199013263247</c:v>
                </c:pt>
                <c:pt idx="11">
                  <c:v>38.540114965461456</c:v>
                </c:pt>
                <c:pt idx="12">
                  <c:v>38.947946869857873</c:v>
                </c:pt>
                <c:pt idx="13">
                  <c:v>36.50095544347937</c:v>
                </c:pt>
                <c:pt idx="14">
                  <c:v>37.112703300074003</c:v>
                </c:pt>
                <c:pt idx="15">
                  <c:v>37.724451156668628</c:v>
                </c:pt>
                <c:pt idx="16">
                  <c:v>26.712989737965351</c:v>
                </c:pt>
                <c:pt idx="17">
                  <c:v>30.587392829731318</c:v>
                </c:pt>
                <c:pt idx="18">
                  <c:v>31.810888542920566</c:v>
                </c:pt>
                <c:pt idx="19">
                  <c:v>31.606972590722357</c:v>
                </c:pt>
                <c:pt idx="20">
                  <c:v>34.257879969299076</c:v>
                </c:pt>
                <c:pt idx="21">
                  <c:v>34.461795921497284</c:v>
                </c:pt>
                <c:pt idx="22">
                  <c:v>33.850048064902658</c:v>
                </c:pt>
                <c:pt idx="23">
                  <c:v>33.850048064902658</c:v>
                </c:pt>
                <c:pt idx="24">
                  <c:v>34.053964017100867</c:v>
                </c:pt>
                <c:pt idx="25">
                  <c:v>37.316619252272204</c:v>
                </c:pt>
                <c:pt idx="26">
                  <c:v>37.724451156668628</c:v>
                </c:pt>
                <c:pt idx="27">
                  <c:v>38.132283061065039</c:v>
                </c:pt>
                <c:pt idx="28">
                  <c:v>37.724451156668628</c:v>
                </c:pt>
                <c:pt idx="29">
                  <c:v>36.908787347875787</c:v>
                </c:pt>
                <c:pt idx="30">
                  <c:v>37.316619252272204</c:v>
                </c:pt>
                <c:pt idx="31">
                  <c:v>37.316619252272204</c:v>
                </c:pt>
                <c:pt idx="32">
                  <c:v>37.316619252272204</c:v>
                </c:pt>
                <c:pt idx="33">
                  <c:v>40.171442583047124</c:v>
                </c:pt>
                <c:pt idx="34">
                  <c:v>27.936485451154599</c:v>
                </c:pt>
                <c:pt idx="35">
                  <c:v>39.967526630848923</c:v>
                </c:pt>
                <c:pt idx="36">
                  <c:v>39.763610678650707</c:v>
                </c:pt>
                <c:pt idx="37">
                  <c:v>36.297039491281161</c:v>
                </c:pt>
                <c:pt idx="38">
                  <c:v>38.132283061065039</c:v>
                </c:pt>
                <c:pt idx="39">
                  <c:v>36.908787347875787</c:v>
                </c:pt>
                <c:pt idx="40">
                  <c:v>35.073543778091903</c:v>
                </c:pt>
                <c:pt idx="41">
                  <c:v>40.783190439641757</c:v>
                </c:pt>
                <c:pt idx="42">
                  <c:v>39.967526630848923</c:v>
                </c:pt>
                <c:pt idx="43">
                  <c:v>39.355778774254297</c:v>
                </c:pt>
                <c:pt idx="44">
                  <c:v>37.92836710886683</c:v>
                </c:pt>
                <c:pt idx="45">
                  <c:v>38.947946869857873</c:v>
                </c:pt>
                <c:pt idx="46">
                  <c:v>37.92836710886683</c:v>
                </c:pt>
                <c:pt idx="47">
                  <c:v>37.92836710886683</c:v>
                </c:pt>
                <c:pt idx="48">
                  <c:v>39.559694726452499</c:v>
                </c:pt>
                <c:pt idx="49">
                  <c:v>39.763610678650707</c:v>
                </c:pt>
                <c:pt idx="50">
                  <c:v>37.92836710886683</c:v>
                </c:pt>
                <c:pt idx="51">
                  <c:v>37.92836710886683</c:v>
                </c:pt>
                <c:pt idx="52">
                  <c:v>36.908787347875787</c:v>
                </c:pt>
                <c:pt idx="53">
                  <c:v>39.967526630848923</c:v>
                </c:pt>
                <c:pt idx="54">
                  <c:v>38.947946869857873</c:v>
                </c:pt>
                <c:pt idx="55">
                  <c:v>41.394938296236383</c:v>
                </c:pt>
                <c:pt idx="56">
                  <c:v>0</c:v>
                </c:pt>
              </c:numCache>
            </c:numRef>
          </c:val>
        </c:ser>
        <c:dLbls/>
        <c:shape val="cylinder"/>
        <c:axId val="87900928"/>
        <c:axId val="87902464"/>
        <c:axId val="0"/>
      </c:bar3DChart>
      <c:catAx>
        <c:axId val="8790092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902464"/>
        <c:crosses val="autoZero"/>
        <c:auto val="1"/>
        <c:lblAlgn val="ctr"/>
        <c:lblOffset val="100"/>
      </c:catAx>
      <c:valAx>
        <c:axId val="8790246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90092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1994-1999'!$C$7:$C$118</c:f>
              <c:strCache>
                <c:ptCount val="5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  <c:pt idx="16">
                  <c:v>TwCN (β = 0.9)</c:v>
                </c:pt>
                <c:pt idx="17">
                  <c:v>TwCN (β = 0.8)</c:v>
                </c:pt>
                <c:pt idx="18">
                  <c:v>TwCN (β = 0.7)</c:v>
                </c:pt>
                <c:pt idx="19">
                  <c:v>TwCN (β = 0.6)</c:v>
                </c:pt>
                <c:pt idx="20">
                  <c:v>TwCN (β = 0.5)</c:v>
                </c:pt>
                <c:pt idx="21">
                  <c:v>TwCN (β = 0.4)</c:v>
                </c:pt>
                <c:pt idx="22">
                  <c:v>TwCN (β = 0.3)</c:v>
                </c:pt>
                <c:pt idx="23">
                  <c:v>TwCN (β = 0.2)</c:v>
                </c:pt>
                <c:pt idx="24">
                  <c:v>TwCN (β = 0.1)</c:v>
                </c:pt>
                <c:pt idx="25">
                  <c:v>TwAA (β = 0.9)</c:v>
                </c:pt>
                <c:pt idx="26">
                  <c:v>TwAA (β = 0.8)</c:v>
                </c:pt>
                <c:pt idx="27">
                  <c:v>TwAA (β = 0.7)</c:v>
                </c:pt>
                <c:pt idx="28">
                  <c:v>TwAA (β = 0.6)</c:v>
                </c:pt>
                <c:pt idx="29">
                  <c:v>TwAA (β = 0.5)</c:v>
                </c:pt>
                <c:pt idx="30">
                  <c:v>TwAA (β = 0.4)</c:v>
                </c:pt>
                <c:pt idx="31">
                  <c:v>TwAA (β = 0.3)</c:v>
                </c:pt>
                <c:pt idx="32">
                  <c:v>TwAA (β = 0.2)</c:v>
                </c:pt>
                <c:pt idx="33">
                  <c:v>TwAA (β = 0.1)</c:v>
                </c:pt>
                <c:pt idx="34">
                  <c:v>WCN</c:v>
                </c:pt>
                <c:pt idx="35">
                  <c:v>WAA</c:v>
                </c:pt>
                <c:pt idx="36">
                  <c:v>CwCN</c:v>
                </c:pt>
                <c:pt idx="37">
                  <c:v>CwAA</c:v>
                </c:pt>
                <c:pt idx="38">
                  <c:v>CTwCN (β = 0.8, α = 0.8) </c:v>
                </c:pt>
                <c:pt idx="39">
                  <c:v>CTwCN (β = 0.8, α = 0.5) </c:v>
                </c:pt>
                <c:pt idx="40">
                  <c:v>CTwCN (β = 0.8, α = 0.2) </c:v>
                </c:pt>
                <c:pt idx="41">
                  <c:v>CTwAA (β = 0.8, α = 0.8) </c:v>
                </c:pt>
                <c:pt idx="42">
                  <c:v>CTwAA (β = 0.8, α = 0.5) </c:v>
                </c:pt>
                <c:pt idx="43">
                  <c:v>CTwAA (β = 0.8, α = 0.2) </c:v>
                </c:pt>
                <c:pt idx="44">
                  <c:v>CTwCN (β = 0.5, α = 0.8) </c:v>
                </c:pt>
                <c:pt idx="45">
                  <c:v>CTwCN (β = 0.5, α = 0.5) </c:v>
                </c:pt>
                <c:pt idx="46">
                  <c:v>CTwCN (β = 0.5, α = 0.2) </c:v>
                </c:pt>
                <c:pt idx="47">
                  <c:v>CTwAA (β = 0.5, α = 0.8) </c:v>
                </c:pt>
                <c:pt idx="48">
                  <c:v>CTwAA (β = 0.5, α = 0.5) </c:v>
                </c:pt>
                <c:pt idx="49">
                  <c:v>CTwAA (β = 0.5, α = 0.2) </c:v>
                </c:pt>
                <c:pt idx="50">
                  <c:v>CTwCN (β = 0.2, α = 0.8) </c:v>
                </c:pt>
                <c:pt idx="51">
                  <c:v>CTwCN (β = 0.2, α = 0.5) </c:v>
                </c:pt>
                <c:pt idx="52">
                  <c:v>CTwCN (β = 0.2, α = 0.2) </c:v>
                </c:pt>
                <c:pt idx="53">
                  <c:v>CTwAA (β = 0.2, α = 0.8) </c:v>
                </c:pt>
                <c:pt idx="54">
                  <c:v>CTwAA (β = 0.2, α = 0.5) </c:v>
                </c:pt>
                <c:pt idx="55">
                  <c:v>CTwAA (β = 0.2, α = 0.2) </c:v>
                </c:pt>
              </c:strCache>
            </c:strRef>
          </c:cat>
          <c:val>
            <c:numRef>
              <c:f>'Results 1994-1999'!$I$7:$I$118</c:f>
            </c:numRef>
          </c:val>
        </c:ser>
        <c:dLbls/>
        <c:shape val="cylinder"/>
        <c:axId val="87714432"/>
        <c:axId val="87732608"/>
        <c:axId val="0"/>
      </c:bar3DChart>
      <c:catAx>
        <c:axId val="8771443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732608"/>
        <c:crosses val="autoZero"/>
        <c:auto val="1"/>
        <c:lblAlgn val="ctr"/>
        <c:lblOffset val="100"/>
      </c:catAx>
      <c:valAx>
        <c:axId val="877326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7144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119</xdr:row>
      <xdr:rowOff>183696</xdr:rowOff>
    </xdr:from>
    <xdr:to>
      <xdr:col>7</xdr:col>
      <xdr:colOff>238126</xdr:colOff>
      <xdr:row>134</xdr:row>
      <xdr:rowOff>175845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abSelected="1" zoomScaleNormal="100" workbookViewId="0">
      <selection activeCell="M6" sqref="M6"/>
    </sheetView>
  </sheetViews>
  <sheetFormatPr defaultRowHeight="1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>
      <c r="B2" s="37" t="s">
        <v>0</v>
      </c>
      <c r="C2" s="37"/>
      <c r="D2" s="37"/>
      <c r="E2" s="37"/>
      <c r="F2" s="37"/>
      <c r="G2" s="37"/>
      <c r="H2" s="37"/>
      <c r="I2" s="37"/>
    </row>
    <row r="3" spans="2:12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>
      <c r="B9" s="1"/>
      <c r="C9" s="2"/>
      <c r="D9" s="2"/>
      <c r="E9" s="2"/>
      <c r="F9" s="2"/>
      <c r="G9" s="2"/>
      <c r="H9" s="2"/>
      <c r="I9" s="7"/>
    </row>
    <row r="10" spans="2:12" ht="36" customHeight="1">
      <c r="B10" s="38" t="s">
        <v>11</v>
      </c>
      <c r="C10" s="38"/>
      <c r="D10" s="38"/>
      <c r="E10" s="38"/>
      <c r="F10" s="38"/>
      <c r="G10" s="38"/>
      <c r="H10" s="38"/>
      <c r="I10" s="38"/>
    </row>
    <row r="11" spans="2:12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>
      <c r="B17" s="22" t="s">
        <v>35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>
      <c r="B18" s="38" t="s">
        <v>12</v>
      </c>
      <c r="C18" s="38"/>
      <c r="D18" s="38"/>
      <c r="E18" s="38"/>
      <c r="F18" s="38"/>
      <c r="G18" s="38"/>
      <c r="H18" s="38"/>
      <c r="I18" s="38"/>
    </row>
    <row r="19" spans="1:12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>
      <c r="B20" s="1"/>
      <c r="C20" s="2"/>
      <c r="D20" s="3"/>
      <c r="E20" s="3"/>
      <c r="F20" s="3"/>
      <c r="G20" s="3"/>
      <c r="H20" s="3"/>
      <c r="I20" s="4"/>
    </row>
    <row r="21" spans="1:12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N153"/>
  <sheetViews>
    <sheetView topLeftCell="A99" zoomScale="130" zoomScaleNormal="130" workbookViewId="0">
      <selection activeCell="C4" sqref="C4:H117"/>
    </sheetView>
  </sheetViews>
  <sheetFormatPr defaultRowHeight="15" outlineLevelRow="2"/>
  <cols>
    <col min="1" max="2" width="8.42578125"/>
    <col min="3" max="3" width="41.7109375" customWidth="1"/>
    <col min="4" max="4" width="13.5703125" customWidth="1"/>
    <col min="5" max="5" width="10.7109375" style="24" bestFit="1" customWidth="1"/>
    <col min="6" max="6" width="9.140625" style="24" customWidth="1"/>
    <col min="7" max="7" width="13.42578125" customWidth="1"/>
    <col min="8" max="8" width="10.85546875" customWidth="1"/>
    <col min="9" max="9" width="14.42578125" hidden="1" customWidth="1"/>
    <col min="10" max="1025" width="8.42578125"/>
  </cols>
  <sheetData>
    <row r="1" spans="3:14">
      <c r="C1" s="17"/>
    </row>
    <row r="2" spans="3:14">
      <c r="C2" s="39" t="s">
        <v>13</v>
      </c>
      <c r="D2" s="39"/>
      <c r="E2" s="39"/>
      <c r="F2" s="39"/>
      <c r="G2" s="39"/>
      <c r="H2" s="39"/>
    </row>
    <row r="4" spans="3:14">
      <c r="C4" s="3" t="s">
        <v>14</v>
      </c>
      <c r="D4" s="3" t="s">
        <v>6</v>
      </c>
      <c r="E4" s="25" t="s">
        <v>7</v>
      </c>
      <c r="F4" s="25" t="s">
        <v>8</v>
      </c>
      <c r="G4" s="18" t="s">
        <v>9</v>
      </c>
      <c r="H4" s="3" t="s">
        <v>10</v>
      </c>
      <c r="I4" s="3" t="s">
        <v>35</v>
      </c>
      <c r="L4" t="s">
        <v>54</v>
      </c>
      <c r="M4" t="s">
        <v>55</v>
      </c>
      <c r="N4" t="s">
        <v>56</v>
      </c>
    </row>
    <row r="5" spans="3:14">
      <c r="C5" s="32" t="s">
        <v>36</v>
      </c>
      <c r="D5" s="36">
        <f>( 'First Table'!I12 / ( ( ('First Table'!G12 * ('First Table'!G12 - 1))/2) - 'First Table'!H12) *100)</f>
        <v>0.18125049612362076</v>
      </c>
      <c r="E5" s="26">
        <f>( 'First Table'!I13 / ( ( ('First Table'!G13 * ('First Table'!G13 - 1))/2) - 'First Table'!H13)*100)</f>
        <v>0.1082496997376321</v>
      </c>
      <c r="F5" s="26">
        <f>( 'First Table'!I14 / ( ( ('First Table'!G14 * ('First Table'!G14 - 1))/2) - 'First Table'!H14)*100)</f>
        <v>0.13721253095198055</v>
      </c>
      <c r="G5" s="26">
        <f>( 'First Table'!I15 / ( ( ('First Table'!G15 * ('First Table'!G15 - 1))/2) - 'First Table'!H15)*100 )</f>
        <v>0.11081716547163969</v>
      </c>
      <c r="H5" s="36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3">
        <f>SUM(D5:H5)</f>
        <v>0.77250743036879854</v>
      </c>
      <c r="L5" s="23"/>
      <c r="M5" s="23"/>
      <c r="N5" s="23">
        <f>K5/5</f>
        <v>0.15450148607375971</v>
      </c>
    </row>
    <row r="6" spans="3:14" hidden="1" outlineLevel="2">
      <c r="C6" s="32" t="s">
        <v>15</v>
      </c>
      <c r="D6" s="28">
        <v>14</v>
      </c>
      <c r="E6" s="27">
        <v>42</v>
      </c>
      <c r="F6" s="27">
        <v>132</v>
      </c>
      <c r="G6" s="27">
        <v>51</v>
      </c>
      <c r="H6" s="28">
        <v>186</v>
      </c>
      <c r="I6" s="20">
        <v>1582</v>
      </c>
      <c r="K6" s="23">
        <f t="shared" ref="K6:K71" si="0">SUM(D6:H6)</f>
        <v>425</v>
      </c>
      <c r="L6" s="23"/>
      <c r="M6" s="23"/>
      <c r="N6" s="23">
        <f t="shared" ref="N6:N117" si="1">K6/5</f>
        <v>85</v>
      </c>
    </row>
    <row r="7" spans="3:14" collapsed="1">
      <c r="C7" s="32" t="s">
        <v>16</v>
      </c>
      <c r="D7" s="36">
        <f>((D6/ 'First Table'!I12  )*100)/D5</f>
        <v>56.380414513293204</v>
      </c>
      <c r="E7" s="27">
        <f>((E6/   'First Table'!I13    )*100)/E5</f>
        <v>50.585637331311638</v>
      </c>
      <c r="F7" s="27">
        <f>((F6/   'First Table'!I14    )*100)/F5</f>
        <v>49.33391084812623</v>
      </c>
      <c r="G7" s="27">
        <f>((G6/   'First Table'!I15    )*100)/G5</f>
        <v>63.653874187198333</v>
      </c>
      <c r="H7" s="28">
        <f>((H6/   'First Table'!I16    )*100)/H5</f>
        <v>37.92836710886683</v>
      </c>
      <c r="I7" s="20">
        <f>((I6/   'First Table'!I17    )*100)/I5</f>
        <v>315.06481837047784</v>
      </c>
      <c r="K7" s="23">
        <f t="shared" si="0"/>
        <v>257.88220398879622</v>
      </c>
      <c r="L7" s="23">
        <f>MIN(D7:H7)</f>
        <v>37.92836710886683</v>
      </c>
      <c r="M7" s="23">
        <f>MAX(D7:H7)</f>
        <v>63.653874187198333</v>
      </c>
      <c r="N7" s="23">
        <f t="shared" si="1"/>
        <v>51.576440797759247</v>
      </c>
    </row>
    <row r="8" spans="3:14" hidden="1" outlineLevel="2">
      <c r="C8" s="32" t="s">
        <v>17</v>
      </c>
      <c r="D8" s="28">
        <v>14</v>
      </c>
      <c r="E8" s="27">
        <v>52</v>
      </c>
      <c r="F8" s="27">
        <v>143</v>
      </c>
      <c r="G8" s="27">
        <v>53</v>
      </c>
      <c r="H8" s="28">
        <v>181</v>
      </c>
      <c r="I8" s="20">
        <v>1631</v>
      </c>
      <c r="K8" s="23">
        <f t="shared" si="0"/>
        <v>443</v>
      </c>
      <c r="L8" s="23">
        <f t="shared" ref="L8:L39" si="2">MIN(D8:H8)</f>
        <v>14</v>
      </c>
      <c r="M8" s="23">
        <f t="shared" ref="M8:M39" si="3">MAX(D8:H8)</f>
        <v>181</v>
      </c>
      <c r="N8" s="23">
        <f t="shared" si="1"/>
        <v>88.6</v>
      </c>
    </row>
    <row r="9" spans="3:14" collapsed="1">
      <c r="C9" s="30" t="s">
        <v>18</v>
      </c>
      <c r="D9" s="28">
        <f>((D8/ 'First Table'!I12  )*100)/D5</f>
        <v>56.380414513293204</v>
      </c>
      <c r="E9" s="27">
        <f>((E8/   'First Table'!I13    )*100)/E5</f>
        <v>62.629836695909653</v>
      </c>
      <c r="F9" s="33">
        <f>((F8/   'First Table'!I14    )*100)/F5</f>
        <v>53.445070085470078</v>
      </c>
      <c r="G9" s="27">
        <f>((G8/ 'First Table'!I15  )*100)/G5</f>
        <v>66.150104547480638</v>
      </c>
      <c r="H9" s="28">
        <f>((H8/   'First Table'!I16    )*100)/H5</f>
        <v>36.908787347875787</v>
      </c>
      <c r="I9" s="20">
        <f>((I8/   'First Table'!I17    )*100)/I5</f>
        <v>324.82346318726252</v>
      </c>
      <c r="K9" s="23">
        <f t="shared" si="0"/>
        <v>275.51421319002935</v>
      </c>
      <c r="L9" s="23">
        <f t="shared" si="2"/>
        <v>36.908787347875787</v>
      </c>
      <c r="M9" s="23">
        <f t="shared" si="3"/>
        <v>66.150104547480638</v>
      </c>
      <c r="N9" s="23">
        <f t="shared" si="1"/>
        <v>55.102842638005868</v>
      </c>
    </row>
    <row r="10" spans="3:14" hidden="1" outlineLevel="2">
      <c r="C10" s="32" t="s">
        <v>19</v>
      </c>
      <c r="D10" s="28">
        <v>14</v>
      </c>
      <c r="E10" s="27">
        <v>55</v>
      </c>
      <c r="F10" s="27">
        <v>126</v>
      </c>
      <c r="G10" s="27">
        <v>47</v>
      </c>
      <c r="H10" s="28">
        <v>163</v>
      </c>
      <c r="I10" s="20">
        <v>1503</v>
      </c>
      <c r="K10" s="23">
        <f t="shared" si="0"/>
        <v>405</v>
      </c>
      <c r="L10" s="23">
        <f t="shared" si="2"/>
        <v>14</v>
      </c>
      <c r="M10" s="23">
        <f t="shared" si="3"/>
        <v>163</v>
      </c>
      <c r="N10" s="23">
        <f t="shared" si="1"/>
        <v>81</v>
      </c>
    </row>
    <row r="11" spans="3:14" collapsed="1">
      <c r="C11" s="32" t="s">
        <v>20</v>
      </c>
      <c r="D11" s="28">
        <f>((D10/ 'First Table'!I12  )*100)/D5</f>
        <v>56.380414513293204</v>
      </c>
      <c r="E11" s="27">
        <f>((E10/   'First Table'!I13    )*100)/E5</f>
        <v>66.243096505289046</v>
      </c>
      <c r="F11" s="27">
        <f>((F10/   'First Table'!I14    )*100)/F5</f>
        <v>47.091460355029582</v>
      </c>
      <c r="G11" s="27">
        <f>((G10/ 'First Table'!I15  )*100)/G5</f>
        <v>58.661413466633768</v>
      </c>
      <c r="H11" s="28">
        <f>((H10/   'First Table'!I16    )*100)/H5</f>
        <v>33.238300208308033</v>
      </c>
      <c r="I11" s="20">
        <f>((I10/   'First Table'!I17    )*100)/I5</f>
        <v>299.33149305362082</v>
      </c>
      <c r="K11" s="23">
        <f t="shared" si="0"/>
        <v>261.61468504855361</v>
      </c>
      <c r="L11" s="23">
        <f t="shared" si="2"/>
        <v>33.238300208308033</v>
      </c>
      <c r="M11" s="23">
        <f t="shared" si="3"/>
        <v>66.243096505289046</v>
      </c>
      <c r="N11" s="23">
        <f t="shared" si="1"/>
        <v>52.322937009710721</v>
      </c>
    </row>
    <row r="12" spans="3:14" hidden="1" outlineLevel="2">
      <c r="C12" s="32" t="s">
        <v>21</v>
      </c>
      <c r="D12" s="28">
        <v>1</v>
      </c>
      <c r="E12" s="27">
        <v>2</v>
      </c>
      <c r="F12" s="27">
        <v>71</v>
      </c>
      <c r="G12" s="27">
        <v>4</v>
      </c>
      <c r="H12" s="28">
        <v>27</v>
      </c>
      <c r="I12" s="20">
        <v>158</v>
      </c>
      <c r="K12" s="23">
        <f t="shared" si="0"/>
        <v>105</v>
      </c>
      <c r="L12" s="23">
        <f t="shared" si="2"/>
        <v>1</v>
      </c>
      <c r="M12" s="23">
        <f t="shared" si="3"/>
        <v>71</v>
      </c>
      <c r="N12" s="23">
        <f t="shared" si="1"/>
        <v>21</v>
      </c>
    </row>
    <row r="13" spans="3:14" collapsed="1">
      <c r="C13" s="32" t="s">
        <v>22</v>
      </c>
      <c r="D13" s="28">
        <f>((D12/ 'First Table'!I12  )*100)/D5</f>
        <v>4.0271724652352283</v>
      </c>
      <c r="E13" s="27">
        <f>((E12/   'First Table'!I13    )*100)/E5</f>
        <v>2.4088398729196023</v>
      </c>
      <c r="F13" s="27">
        <f>((F12/   'First Table'!I14    )*100)/F5</f>
        <v>26.535664168310316</v>
      </c>
      <c r="G13" s="27">
        <f>((G12/ 'First Table'!I15  )*100)/G5</f>
        <v>4.9924607205645755</v>
      </c>
      <c r="H13" s="28">
        <f>((H12/   'First Table'!I16    )*100)/H5</f>
        <v>5.5057307093516368</v>
      </c>
      <c r="I13" s="20">
        <f>((I12/   'First Table'!I17    )*100)/I5</f>
        <v>31.466650633713961</v>
      </c>
      <c r="K13" s="23">
        <f t="shared" si="0"/>
        <v>43.469867936381355</v>
      </c>
      <c r="L13" s="23">
        <f t="shared" si="2"/>
        <v>2.4088398729196023</v>
      </c>
      <c r="M13" s="23">
        <f t="shared" si="3"/>
        <v>26.535664168310316</v>
      </c>
      <c r="N13" s="23">
        <f t="shared" si="1"/>
        <v>8.6939735872762718</v>
      </c>
    </row>
    <row r="14" spans="3:14" hidden="1" outlineLevel="2">
      <c r="C14" s="32" t="s">
        <v>25</v>
      </c>
      <c r="D14" s="28">
        <v>14</v>
      </c>
      <c r="E14" s="28">
        <v>66</v>
      </c>
      <c r="F14" s="28">
        <v>125</v>
      </c>
      <c r="G14" s="28">
        <v>54</v>
      </c>
      <c r="H14" s="28">
        <v>184</v>
      </c>
      <c r="I14" s="20">
        <v>1222</v>
      </c>
      <c r="K14" s="23">
        <f t="shared" si="0"/>
        <v>443</v>
      </c>
      <c r="L14" s="23">
        <f t="shared" si="2"/>
        <v>14</v>
      </c>
      <c r="M14" s="23">
        <f t="shared" si="3"/>
        <v>184</v>
      </c>
      <c r="N14" s="23">
        <f t="shared" si="1"/>
        <v>88.6</v>
      </c>
    </row>
    <row r="15" spans="3:14" collapsed="1">
      <c r="C15" s="32" t="s">
        <v>39</v>
      </c>
      <c r="D15" s="28">
        <f>((D14/ 'First Table'!I12  )*100)/'Results 1994-1999'!D5</f>
        <v>56.380414513293204</v>
      </c>
      <c r="E15" s="28">
        <f>((E14/   'First Table'!I13   )*100)/'Results 1994-1999'!E5</f>
        <v>79.491715806346861</v>
      </c>
      <c r="F15" s="28">
        <f>((F14/   'First Table'!I14    )*100)/'Results 1994-1999'!F5</f>
        <v>46.717718606180135</v>
      </c>
      <c r="G15" s="28">
        <f>((G14/ 'First Table'!I15  )*100)/'Results 1994-1999'!G5</f>
        <v>67.398219727621765</v>
      </c>
      <c r="H15" s="28">
        <f>((H14/   'First Table'!I16    )*100)/'Results 1994-1999'!H5</f>
        <v>37.520535204470413</v>
      </c>
      <c r="I15" s="20">
        <f>((I14/   'First Table'!I17    )*100)/'Results 1994-1999'!I5</f>
        <v>243.36865236961057</v>
      </c>
      <c r="K15" s="23">
        <f t="shared" si="0"/>
        <v>287.50860385791242</v>
      </c>
      <c r="L15" s="23">
        <f t="shared" si="2"/>
        <v>37.520535204470413</v>
      </c>
      <c r="M15" s="23">
        <f t="shared" si="3"/>
        <v>79.491715806346861</v>
      </c>
      <c r="N15" s="23">
        <f t="shared" si="1"/>
        <v>57.501720771582484</v>
      </c>
    </row>
    <row r="16" spans="3:14" hidden="1" outlineLevel="2">
      <c r="C16" s="32" t="s">
        <v>24</v>
      </c>
      <c r="D16" s="28">
        <v>15</v>
      </c>
      <c r="E16" s="28">
        <v>69</v>
      </c>
      <c r="F16" s="28">
        <v>125</v>
      </c>
      <c r="G16" s="28">
        <v>54</v>
      </c>
      <c r="H16" s="28">
        <v>189</v>
      </c>
      <c r="I16" s="20">
        <v>1231</v>
      </c>
      <c r="K16" s="23">
        <f t="shared" si="0"/>
        <v>452</v>
      </c>
      <c r="L16" s="23">
        <f t="shared" si="2"/>
        <v>15</v>
      </c>
      <c r="M16" s="23">
        <f t="shared" si="3"/>
        <v>189</v>
      </c>
      <c r="N16" s="23">
        <f t="shared" si="1"/>
        <v>90.4</v>
      </c>
    </row>
    <row r="17" spans="3:14" collapsed="1">
      <c r="C17" s="30" t="s">
        <v>38</v>
      </c>
      <c r="D17" s="28">
        <f>((D16/ 'First Table'!I12  )*100)/D5</f>
        <v>60.407586978528435</v>
      </c>
      <c r="E17" s="31">
        <f>((E16/   'First Table'!I13   )*100)/E5</f>
        <v>83.104975615726289</v>
      </c>
      <c r="F17" s="28">
        <f>((F16/   'First Table'!I14    )*100)/F5</f>
        <v>46.717718606180135</v>
      </c>
      <c r="G17" s="28">
        <f>((G16/ 'First Table'!I15  )*100)/G5</f>
        <v>67.398219727621765</v>
      </c>
      <c r="H17" s="28">
        <f>((H16/   'First Table'!I16    )*100)/H5</f>
        <v>38.540114965461456</v>
      </c>
      <c r="I17" s="20">
        <f>((I16/   'First Table'!I17    )*100)/I5</f>
        <v>245.16105651963221</v>
      </c>
      <c r="K17" s="23">
        <f t="shared" si="0"/>
        <v>296.16861589351805</v>
      </c>
      <c r="L17" s="23">
        <f t="shared" si="2"/>
        <v>38.540114965461456</v>
      </c>
      <c r="M17" s="23">
        <f t="shared" si="3"/>
        <v>83.104975615726289</v>
      </c>
      <c r="N17" s="23">
        <f t="shared" si="1"/>
        <v>59.233723178703613</v>
      </c>
    </row>
    <row r="18" spans="3:14" hidden="1" outlineLevel="2">
      <c r="C18" s="30" t="s">
        <v>23</v>
      </c>
      <c r="D18" s="28">
        <v>15</v>
      </c>
      <c r="E18" s="33">
        <v>67</v>
      </c>
      <c r="F18" s="27">
        <v>126</v>
      </c>
      <c r="G18" s="27">
        <v>56</v>
      </c>
      <c r="H18" s="28">
        <v>182</v>
      </c>
      <c r="I18" s="20">
        <v>1270</v>
      </c>
      <c r="K18" s="23">
        <f t="shared" si="0"/>
        <v>446</v>
      </c>
      <c r="L18" s="23">
        <f t="shared" si="2"/>
        <v>15</v>
      </c>
      <c r="M18" s="23">
        <f t="shared" si="3"/>
        <v>182</v>
      </c>
      <c r="N18" s="23">
        <f t="shared" si="1"/>
        <v>89.2</v>
      </c>
    </row>
    <row r="19" spans="3:14" collapsed="1">
      <c r="C19" s="30" t="s">
        <v>37</v>
      </c>
      <c r="D19" s="28">
        <f>((D18/ 'First Table'!I12  )*100)/D5</f>
        <v>60.407586978528435</v>
      </c>
      <c r="E19" s="33">
        <f>((E18/   'First Table'!I13   )*100)/E5</f>
        <v>80.696135742806661</v>
      </c>
      <c r="F19" s="27">
        <f>((F18/   'First Table'!I14    )*100)/F5</f>
        <v>47.091460355029582</v>
      </c>
      <c r="G19" s="27">
        <f>((G18/ 'First Table'!I15  )*100)/G5</f>
        <v>69.894450087904062</v>
      </c>
      <c r="H19" s="28">
        <f>((H18/   'First Table'!I16    )*100)/H5</f>
        <v>37.112703300074003</v>
      </c>
      <c r="I19" s="20">
        <f>((I18/   'First Table'!I17    )*100)/I5</f>
        <v>252.92814116972619</v>
      </c>
      <c r="K19" s="23">
        <f t="shared" si="0"/>
        <v>295.20233646434281</v>
      </c>
      <c r="L19" s="23">
        <f t="shared" si="2"/>
        <v>37.112703300074003</v>
      </c>
      <c r="M19" s="23">
        <f t="shared" si="3"/>
        <v>80.696135742806661</v>
      </c>
      <c r="N19" s="23">
        <f t="shared" si="1"/>
        <v>59.040467292868563</v>
      </c>
    </row>
    <row r="20" spans="3:14" hidden="1" outlineLevel="1">
      <c r="C20" s="32" t="s">
        <v>68</v>
      </c>
      <c r="D20" s="28">
        <v>15</v>
      </c>
      <c r="E20" s="28">
        <v>68</v>
      </c>
      <c r="F20" s="28">
        <v>128</v>
      </c>
      <c r="G20" s="28">
        <v>50</v>
      </c>
      <c r="H20" s="28">
        <v>185</v>
      </c>
      <c r="I20" s="20">
        <v>1264</v>
      </c>
      <c r="K20" s="23">
        <f t="shared" si="0"/>
        <v>446</v>
      </c>
      <c r="L20" s="23">
        <f t="shared" si="2"/>
        <v>15</v>
      </c>
      <c r="M20" s="23">
        <f t="shared" si="3"/>
        <v>185</v>
      </c>
      <c r="N20" s="23">
        <f t="shared" si="1"/>
        <v>89.2</v>
      </c>
    </row>
    <row r="21" spans="3:14" collapsed="1">
      <c r="C21" s="35" t="s">
        <v>74</v>
      </c>
      <c r="D21" s="28">
        <f>((D20/ 'First Table'!I12  )*100)/D5</f>
        <v>60.407586978528435</v>
      </c>
      <c r="E21" s="29">
        <f>((E20/   'First Table'!I13   )*100)/E5</f>
        <v>81.900555679266475</v>
      </c>
      <c r="F21" s="28">
        <f>((F20/   'First Table'!I14    )*100)/F5</f>
        <v>47.838943852728463</v>
      </c>
      <c r="G21" s="28">
        <f>((G20/ 'First Table'!I15  )*100)/G5</f>
        <v>62.405759007057199</v>
      </c>
      <c r="H21" s="28">
        <f>((H20/   'First Table'!I16    )*100)/H5</f>
        <v>37.724451156668628</v>
      </c>
      <c r="I21" s="20" t="e">
        <f>((I20/   'First Table'!I11    )*100)/#REF!</f>
        <v>#VALUE!</v>
      </c>
      <c r="K21" s="23">
        <f t="shared" si="0"/>
        <v>290.27729667424921</v>
      </c>
      <c r="L21" s="23">
        <f t="shared" si="2"/>
        <v>37.724451156668628</v>
      </c>
      <c r="M21" s="23">
        <f t="shared" si="3"/>
        <v>81.900555679266475</v>
      </c>
      <c r="N21" s="23">
        <f t="shared" si="1"/>
        <v>58.055459334849843</v>
      </c>
    </row>
    <row r="22" spans="3:14" hidden="1" outlineLevel="1">
      <c r="C22" s="32" t="s">
        <v>69</v>
      </c>
      <c r="D22" s="28">
        <v>16</v>
      </c>
      <c r="E22" s="28">
        <v>70</v>
      </c>
      <c r="F22" s="28">
        <v>129</v>
      </c>
      <c r="G22" s="28">
        <v>54</v>
      </c>
      <c r="H22" s="28">
        <v>194</v>
      </c>
      <c r="I22" s="20">
        <v>1239</v>
      </c>
      <c r="K22" s="23">
        <f t="shared" si="0"/>
        <v>463</v>
      </c>
      <c r="L22" s="23">
        <f t="shared" si="2"/>
        <v>16</v>
      </c>
      <c r="M22" s="23">
        <f t="shared" si="3"/>
        <v>194</v>
      </c>
      <c r="N22" s="23">
        <f t="shared" si="1"/>
        <v>92.6</v>
      </c>
    </row>
    <row r="23" spans="3:14" collapsed="1">
      <c r="C23" s="32" t="s">
        <v>75</v>
      </c>
      <c r="D23" s="28">
        <f>((D22/ 'First Table'!I12  )*100)/D5</f>
        <v>64.434759443763653</v>
      </c>
      <c r="E23" s="29">
        <f>((E22/   'First Table'!I13   )*100)/E5</f>
        <v>84.309395552186075</v>
      </c>
      <c r="F23" s="28">
        <f>((F22/   'First Table'!I14    )*100)/F5</f>
        <v>48.21268560157791</v>
      </c>
      <c r="G23" s="28">
        <f>((G22/ 'First Table'!I15  )*100)/G5</f>
        <v>67.398219727621765</v>
      </c>
      <c r="H23" s="28">
        <f>((H22/   'First Table'!I16    )*100)/H5</f>
        <v>39.559694726452499</v>
      </c>
      <c r="I23" s="20" t="e">
        <f>((I22/   'First Table'!I11    )*100)/#REF!</f>
        <v>#VALUE!</v>
      </c>
      <c r="K23" s="23">
        <f t="shared" si="0"/>
        <v>303.9147550516019</v>
      </c>
      <c r="L23" s="23">
        <f t="shared" si="2"/>
        <v>39.559694726452499</v>
      </c>
      <c r="M23" s="23">
        <f t="shared" si="3"/>
        <v>84.309395552186075</v>
      </c>
      <c r="N23" s="23">
        <f t="shared" si="1"/>
        <v>60.782951010320382</v>
      </c>
    </row>
    <row r="24" spans="3:14" hidden="1" outlineLevel="1">
      <c r="C24" s="32" t="s">
        <v>70</v>
      </c>
      <c r="D24" s="28">
        <v>16</v>
      </c>
      <c r="E24" s="28">
        <v>66</v>
      </c>
      <c r="F24" s="28">
        <v>129</v>
      </c>
      <c r="G24" s="28">
        <v>53</v>
      </c>
      <c r="H24" s="28">
        <v>195</v>
      </c>
      <c r="I24" s="20">
        <v>1232</v>
      </c>
      <c r="K24" s="23">
        <f t="shared" si="0"/>
        <v>459</v>
      </c>
      <c r="L24" s="23">
        <f t="shared" si="2"/>
        <v>16</v>
      </c>
      <c r="M24" s="23">
        <f t="shared" si="3"/>
        <v>195</v>
      </c>
      <c r="N24" s="23">
        <f t="shared" si="1"/>
        <v>91.8</v>
      </c>
    </row>
    <row r="25" spans="3:14" collapsed="1">
      <c r="C25" s="32" t="s">
        <v>76</v>
      </c>
      <c r="D25" s="28">
        <f>((D24/ 'First Table'!I12  )*100)/D5</f>
        <v>64.434759443763653</v>
      </c>
      <c r="E25" s="29">
        <f>((E24/   'First Table'!I13   )*100)/E5</f>
        <v>79.491715806346861</v>
      </c>
      <c r="F25" s="28">
        <f>((F24/   'First Table'!I14    )*100)/F5</f>
        <v>48.21268560157791</v>
      </c>
      <c r="G25" s="28">
        <f>((G24/ 'First Table'!I15  )*100)/G5</f>
        <v>66.150104547480638</v>
      </c>
      <c r="H25" s="28">
        <f>((H24/   'First Table'!I16    )*100)/H5</f>
        <v>39.763610678650707</v>
      </c>
      <c r="I25" s="20" t="e">
        <f>((I24/   'First Table'!I11    )*100)/#REF!</f>
        <v>#VALUE!</v>
      </c>
      <c r="K25" s="23">
        <f t="shared" si="0"/>
        <v>298.05287607781975</v>
      </c>
      <c r="L25" s="23">
        <f t="shared" si="2"/>
        <v>39.763610678650707</v>
      </c>
      <c r="M25" s="23">
        <f t="shared" si="3"/>
        <v>79.491715806346861</v>
      </c>
      <c r="N25" s="23">
        <f t="shared" si="1"/>
        <v>59.610575215563948</v>
      </c>
    </row>
    <row r="26" spans="3:14" hidden="1" outlineLevel="1">
      <c r="C26" s="32" t="s">
        <v>71</v>
      </c>
      <c r="D26" s="28">
        <v>16</v>
      </c>
      <c r="E26" s="28">
        <v>70</v>
      </c>
      <c r="F26" s="28">
        <v>128</v>
      </c>
      <c r="G26" s="28">
        <v>56</v>
      </c>
      <c r="H26" s="28">
        <v>188</v>
      </c>
      <c r="I26" s="20">
        <v>1264</v>
      </c>
      <c r="K26" s="23">
        <f t="shared" si="0"/>
        <v>458</v>
      </c>
      <c r="L26" s="23">
        <f t="shared" si="2"/>
        <v>16</v>
      </c>
      <c r="M26" s="23">
        <f t="shared" si="3"/>
        <v>188</v>
      </c>
      <c r="N26" s="23">
        <f t="shared" si="1"/>
        <v>91.6</v>
      </c>
    </row>
    <row r="27" spans="3:14" collapsed="1">
      <c r="C27" s="32" t="s">
        <v>77</v>
      </c>
      <c r="D27" s="28">
        <f>((D26/ 'First Table'!I12  )*100)/D5</f>
        <v>64.434759443763653</v>
      </c>
      <c r="E27" s="29">
        <f>((E26/   'First Table'!I13   )*100)/E5</f>
        <v>84.309395552186075</v>
      </c>
      <c r="F27" s="28">
        <f>((F26/   'First Table'!I14    )*100)/F5</f>
        <v>47.838943852728463</v>
      </c>
      <c r="G27" s="28">
        <f>((G26/ 'First Table'!I15  )*100)/G5</f>
        <v>69.894450087904062</v>
      </c>
      <c r="H27" s="28">
        <f>((H26/   'First Table'!I16    )*100)/H5</f>
        <v>38.336199013263247</v>
      </c>
      <c r="I27" s="20" t="e">
        <f>((I26/   'First Table'!I11    )*100)/#REF!</f>
        <v>#VALUE!</v>
      </c>
      <c r="K27" s="23">
        <f t="shared" si="0"/>
        <v>304.81374794984549</v>
      </c>
      <c r="L27" s="23">
        <f t="shared" si="2"/>
        <v>38.336199013263247</v>
      </c>
      <c r="M27" s="23">
        <f t="shared" si="3"/>
        <v>84.309395552186075</v>
      </c>
      <c r="N27" s="23">
        <f t="shared" si="1"/>
        <v>60.9627495899691</v>
      </c>
    </row>
    <row r="28" spans="3:14" hidden="1" outlineLevel="1">
      <c r="C28" s="32" t="s">
        <v>72</v>
      </c>
      <c r="D28" s="28">
        <v>16</v>
      </c>
      <c r="E28" s="28">
        <v>70</v>
      </c>
      <c r="F28" s="28">
        <v>129</v>
      </c>
      <c r="G28" s="28">
        <v>57</v>
      </c>
      <c r="H28" s="28">
        <v>189</v>
      </c>
      <c r="I28" s="20">
        <v>1239</v>
      </c>
      <c r="K28" s="23">
        <f t="shared" si="0"/>
        <v>461</v>
      </c>
      <c r="L28" s="23">
        <f t="shared" si="2"/>
        <v>16</v>
      </c>
      <c r="M28" s="23">
        <f t="shared" si="3"/>
        <v>189</v>
      </c>
      <c r="N28" s="23">
        <f t="shared" si="1"/>
        <v>92.2</v>
      </c>
    </row>
    <row r="29" spans="3:14" collapsed="1">
      <c r="C29" s="32" t="s">
        <v>78</v>
      </c>
      <c r="D29" s="28">
        <f>((D28/ 'First Table'!I12  )*100)/D5</f>
        <v>64.434759443763653</v>
      </c>
      <c r="E29" s="29">
        <f>((E28/   'First Table'!I13   )*100)/E5</f>
        <v>84.309395552186075</v>
      </c>
      <c r="F29" s="28">
        <f>((F28/   'First Table'!I14    )*100)/F5</f>
        <v>48.21268560157791</v>
      </c>
      <c r="G29" s="28">
        <f>((G28/ 'First Table'!I15  )*100)/G5</f>
        <v>71.142565268045203</v>
      </c>
      <c r="H29" s="28">
        <f>((H28/   'First Table'!I16    )*100)/H5</f>
        <v>38.540114965461456</v>
      </c>
      <c r="I29" s="20" t="e">
        <f>((I28/   'First Table'!I11    )*100)/#REF!</f>
        <v>#VALUE!</v>
      </c>
      <c r="K29" s="23">
        <f t="shared" si="0"/>
        <v>306.63952083103425</v>
      </c>
      <c r="L29" s="23">
        <f t="shared" si="2"/>
        <v>38.540114965461456</v>
      </c>
      <c r="M29" s="23">
        <f t="shared" si="3"/>
        <v>84.309395552186075</v>
      </c>
      <c r="N29" s="23">
        <f t="shared" si="1"/>
        <v>61.327904166206849</v>
      </c>
    </row>
    <row r="30" spans="3:14" hidden="1" outlineLevel="1">
      <c r="C30" s="32" t="s">
        <v>73</v>
      </c>
      <c r="D30" s="28">
        <v>14</v>
      </c>
      <c r="E30" s="28">
        <v>64</v>
      </c>
      <c r="F30" s="28">
        <v>129</v>
      </c>
      <c r="G30" s="28">
        <v>56</v>
      </c>
      <c r="H30" s="28">
        <v>191</v>
      </c>
      <c r="I30" s="20">
        <v>1232</v>
      </c>
      <c r="K30" s="23">
        <f t="shared" si="0"/>
        <v>454</v>
      </c>
      <c r="L30" s="23">
        <f t="shared" si="2"/>
        <v>14</v>
      </c>
      <c r="M30" s="23">
        <f t="shared" si="3"/>
        <v>191</v>
      </c>
      <c r="N30" s="23">
        <f t="shared" si="1"/>
        <v>90.8</v>
      </c>
    </row>
    <row r="31" spans="3:14" collapsed="1">
      <c r="C31" s="32" t="s">
        <v>79</v>
      </c>
      <c r="D31" s="28">
        <f>((D30/ 'First Table'!I12  )*100)/D5</f>
        <v>56.380414513293204</v>
      </c>
      <c r="E31" s="29">
        <f>((E30/   'First Table'!I13   )*100)/E5</f>
        <v>77.082875933427275</v>
      </c>
      <c r="F31" s="28">
        <f>((F30/   'First Table'!I14    )*100)/F5</f>
        <v>48.21268560157791</v>
      </c>
      <c r="G31" s="28">
        <f>((G30/ 'First Table'!I15  )*100)/G5</f>
        <v>69.894450087904062</v>
      </c>
      <c r="H31" s="28">
        <f>((H30/   'First Table'!I16    )*100)/H5</f>
        <v>38.947946869857873</v>
      </c>
      <c r="I31" s="20" t="e">
        <f>((I30/   'First Table'!I11    )*100)/#REF!</f>
        <v>#VALUE!</v>
      </c>
      <c r="K31" s="23">
        <f t="shared" si="0"/>
        <v>290.5183730060603</v>
      </c>
      <c r="L31" s="23">
        <f t="shared" si="2"/>
        <v>38.947946869857873</v>
      </c>
      <c r="M31" s="23">
        <f t="shared" si="3"/>
        <v>77.082875933427275</v>
      </c>
      <c r="N31" s="23">
        <f t="shared" si="1"/>
        <v>58.103674601212063</v>
      </c>
    </row>
    <row r="32" spans="3:14" hidden="1" outlineLevel="1">
      <c r="C32" s="32" t="s">
        <v>80</v>
      </c>
      <c r="D32" s="28">
        <v>15</v>
      </c>
      <c r="E32" s="28">
        <v>69</v>
      </c>
      <c r="F32" s="28">
        <v>128</v>
      </c>
      <c r="G32" s="28">
        <v>58</v>
      </c>
      <c r="H32" s="28">
        <v>179</v>
      </c>
      <c r="I32" s="20">
        <v>1264</v>
      </c>
      <c r="K32" s="23">
        <f t="shared" si="0"/>
        <v>449</v>
      </c>
      <c r="L32" s="23">
        <f t="shared" si="2"/>
        <v>15</v>
      </c>
      <c r="M32" s="23">
        <f t="shared" si="3"/>
        <v>179</v>
      </c>
      <c r="N32" s="23">
        <f t="shared" si="1"/>
        <v>89.8</v>
      </c>
    </row>
    <row r="33" spans="3:14" collapsed="1">
      <c r="C33" s="32" t="s">
        <v>81</v>
      </c>
      <c r="D33" s="28">
        <f>((D32/ 'First Table'!I12  )*100)/D5</f>
        <v>60.407586978528435</v>
      </c>
      <c r="E33" s="29">
        <f>((E32/   'First Table'!I13   )*100)/E5</f>
        <v>83.104975615726289</v>
      </c>
      <c r="F33" s="28">
        <f>((F32/   'First Table'!I14    )*100)/F5</f>
        <v>47.838943852728463</v>
      </c>
      <c r="G33" s="28">
        <f>((G32/ 'First Table'!I15  )*100)/G5</f>
        <v>72.390680448186345</v>
      </c>
      <c r="H33" s="28">
        <f>((H32/   'First Table'!I16    )*100)/H5</f>
        <v>36.50095544347937</v>
      </c>
      <c r="I33" s="20">
        <f>((I32/   'First Table'!I17    )*100)/I5</f>
        <v>251.73320506971169</v>
      </c>
      <c r="K33" s="23">
        <f t="shared" si="0"/>
        <v>300.24314233864891</v>
      </c>
      <c r="L33" s="23">
        <f t="shared" si="2"/>
        <v>36.50095544347937</v>
      </c>
      <c r="M33" s="23">
        <f t="shared" si="3"/>
        <v>83.104975615726289</v>
      </c>
      <c r="N33" s="23">
        <f t="shared" si="1"/>
        <v>60.048628467729785</v>
      </c>
    </row>
    <row r="34" spans="3:14" hidden="1" outlineLevel="1">
      <c r="C34" s="32" t="s">
        <v>82</v>
      </c>
      <c r="D34" s="28">
        <v>15</v>
      </c>
      <c r="E34" s="28">
        <v>69</v>
      </c>
      <c r="F34" s="28">
        <v>129</v>
      </c>
      <c r="G34" s="28">
        <v>55</v>
      </c>
      <c r="H34" s="28">
        <v>182</v>
      </c>
      <c r="I34" s="20">
        <v>1239</v>
      </c>
      <c r="K34" s="23">
        <f t="shared" si="0"/>
        <v>450</v>
      </c>
      <c r="L34" s="23">
        <f t="shared" si="2"/>
        <v>15</v>
      </c>
      <c r="M34" s="23">
        <f t="shared" si="3"/>
        <v>182</v>
      </c>
      <c r="N34" s="23">
        <f t="shared" si="1"/>
        <v>90</v>
      </c>
    </row>
    <row r="35" spans="3:14" collapsed="1">
      <c r="C35" s="32" t="s">
        <v>83</v>
      </c>
      <c r="D35" s="28">
        <f>((D34/ 'First Table'!I12  )*100)/D5</f>
        <v>60.407586978528435</v>
      </c>
      <c r="E35" s="29">
        <f>((E34/   'First Table'!I13   )*100)/E5</f>
        <v>83.104975615726289</v>
      </c>
      <c r="F35" s="28">
        <f>((F34/   'First Table'!I14    )*100)/F5</f>
        <v>48.21268560157791</v>
      </c>
      <c r="G35" s="28">
        <f>((G34/ 'First Table'!I15  )*100)/G5</f>
        <v>68.646334907762906</v>
      </c>
      <c r="H35" s="28">
        <f>((H34/   'First Table'!I16    )*100)/H5</f>
        <v>37.112703300074003</v>
      </c>
      <c r="I35" s="20">
        <f>((I34/   'First Table'!I17    )*100)/I5</f>
        <v>246.75430465298484</v>
      </c>
      <c r="K35" s="23">
        <f t="shared" si="0"/>
        <v>297.48428640366956</v>
      </c>
      <c r="L35" s="23">
        <f t="shared" si="2"/>
        <v>37.112703300074003</v>
      </c>
      <c r="M35" s="23">
        <f t="shared" si="3"/>
        <v>83.104975615726289</v>
      </c>
      <c r="N35" s="23">
        <f t="shared" si="1"/>
        <v>59.496857280733913</v>
      </c>
    </row>
    <row r="36" spans="3:14" hidden="1" outlineLevel="1">
      <c r="C36" s="32" t="s">
        <v>84</v>
      </c>
      <c r="D36" s="28">
        <v>15</v>
      </c>
      <c r="E36" s="28">
        <v>64</v>
      </c>
      <c r="F36" s="28">
        <v>129</v>
      </c>
      <c r="G36" s="28">
        <v>55</v>
      </c>
      <c r="H36" s="28">
        <v>185</v>
      </c>
      <c r="I36" s="20">
        <v>1232</v>
      </c>
      <c r="K36" s="23">
        <f t="shared" si="0"/>
        <v>448</v>
      </c>
      <c r="L36" s="23">
        <f t="shared" si="2"/>
        <v>15</v>
      </c>
      <c r="M36" s="23">
        <f t="shared" si="3"/>
        <v>185</v>
      </c>
      <c r="N36" s="23">
        <f t="shared" si="1"/>
        <v>89.6</v>
      </c>
    </row>
    <row r="37" spans="3:14" collapsed="1">
      <c r="C37" s="32" t="s">
        <v>85</v>
      </c>
      <c r="D37" s="28">
        <f>((D36/ 'First Table'!I12  )*100)/D5</f>
        <v>60.407586978528435</v>
      </c>
      <c r="E37" s="29">
        <f>((E36/   'First Table'!I13   )*100)/E5</f>
        <v>77.082875933427275</v>
      </c>
      <c r="F37" s="28">
        <f>((F36/   'First Table'!$I$14    )*100)/$F$5</f>
        <v>48.21268560157791</v>
      </c>
      <c r="G37" s="28">
        <f>((G36/ 'First Table'!$I$15  )*100)/$G$5</f>
        <v>68.646334907762906</v>
      </c>
      <c r="H37" s="28">
        <f>((H36/   'First Table'!$I$16    )*100)/$H$5</f>
        <v>37.724451156668628</v>
      </c>
      <c r="I37" s="20">
        <f>((I36/   'First Table'!I17    )*100)/I5</f>
        <v>245.3602125363013</v>
      </c>
      <c r="K37" s="23">
        <f t="shared" si="0"/>
        <v>292.07393457796513</v>
      </c>
      <c r="L37" s="23">
        <f t="shared" si="2"/>
        <v>37.724451156668628</v>
      </c>
      <c r="M37" s="23">
        <f t="shared" si="3"/>
        <v>77.082875933427275</v>
      </c>
      <c r="N37" s="23">
        <f t="shared" si="1"/>
        <v>58.414786915593027</v>
      </c>
    </row>
    <row r="38" spans="3:14" hidden="1" outlineLevel="2">
      <c r="C38" s="32" t="s">
        <v>108</v>
      </c>
      <c r="D38" s="28">
        <v>11</v>
      </c>
      <c r="E38" s="28">
        <v>60</v>
      </c>
      <c r="F38" s="28">
        <v>114</v>
      </c>
      <c r="G38" s="28">
        <v>47</v>
      </c>
      <c r="H38" s="28">
        <v>131</v>
      </c>
      <c r="I38" s="20">
        <v>176</v>
      </c>
      <c r="K38" s="23">
        <f t="shared" ref="K38:K39" si="4">SUM(D38:H38)</f>
        <v>363</v>
      </c>
      <c r="L38" s="23">
        <f t="shared" si="2"/>
        <v>11</v>
      </c>
      <c r="M38" s="23">
        <f t="shared" si="3"/>
        <v>131</v>
      </c>
      <c r="N38" s="23">
        <f t="shared" ref="N38:N39" si="5">K38/5</f>
        <v>72.599999999999994</v>
      </c>
    </row>
    <row r="39" spans="3:14" collapsed="1">
      <c r="C39" s="32" t="s">
        <v>109</v>
      </c>
      <c r="D39" s="28">
        <f>((D38/ 'First Table'!$I$12  )*100)/$D$5</f>
        <v>44.298897117587515</v>
      </c>
      <c r="E39" s="28">
        <f>((E38/ 'First Table'!$I$13  )*100)/$E$5</f>
        <v>72.26519618758806</v>
      </c>
      <c r="F39" s="28">
        <f>((F38/   'First Table'!$I$14    )*100)/$F$5</f>
        <v>42.606559368836287</v>
      </c>
      <c r="G39" s="28">
        <f>((G38/ 'First Table'!$I$15  )*100)/$G$5</f>
        <v>58.661413466633768</v>
      </c>
      <c r="H39" s="28">
        <f>((H38/   'First Table'!$I$16    )*100)/$H$5</f>
        <v>26.712989737965351</v>
      </c>
      <c r="I39" s="20" t="e">
        <f>((I38/   'First Table'!I15    )*100)/I3</f>
        <v>#DIV/0!</v>
      </c>
      <c r="K39" s="23">
        <f t="shared" si="4"/>
        <v>244.54505587861101</v>
      </c>
      <c r="L39" s="23">
        <f t="shared" si="2"/>
        <v>26.712989737965351</v>
      </c>
      <c r="M39" s="23">
        <f t="shared" si="3"/>
        <v>72.26519618758806</v>
      </c>
      <c r="N39" s="23">
        <f t="shared" si="5"/>
        <v>48.909011175722199</v>
      </c>
    </row>
    <row r="40" spans="3:14" hidden="1" outlineLevel="2">
      <c r="C40" s="35" t="s">
        <v>26</v>
      </c>
      <c r="D40" s="28">
        <v>12</v>
      </c>
      <c r="E40" s="28">
        <v>64</v>
      </c>
      <c r="F40" s="28">
        <v>115</v>
      </c>
      <c r="G40" s="28">
        <v>48</v>
      </c>
      <c r="H40" s="28">
        <v>150</v>
      </c>
      <c r="I40" s="20">
        <v>176</v>
      </c>
      <c r="K40" s="23">
        <f t="shared" si="0"/>
        <v>389</v>
      </c>
      <c r="L40" s="23">
        <f t="shared" ref="L40:L117" si="6">MIN(D40:H40)</f>
        <v>12</v>
      </c>
      <c r="M40" s="23">
        <f t="shared" ref="M40:M117" si="7">MAX(D40:H40)</f>
        <v>150</v>
      </c>
      <c r="N40" s="23">
        <f t="shared" si="1"/>
        <v>77.8</v>
      </c>
    </row>
    <row r="41" spans="3:14" collapsed="1">
      <c r="C41" s="35" t="s">
        <v>40</v>
      </c>
      <c r="D41" s="28">
        <f>((D40/ 'First Table'!$I$12  )*100)/$D$5</f>
        <v>48.32606958282274</v>
      </c>
      <c r="E41" s="28">
        <f>((E40/ 'First Table'!$I$13  )*100)/$E$5</f>
        <v>77.082875933427275</v>
      </c>
      <c r="F41" s="28">
        <f>((F40/   'First Table'!$I$14    )*100)/$F$5</f>
        <v>42.980301117685727</v>
      </c>
      <c r="G41" s="28">
        <f>((G40/ 'First Table'!I15  )*100)/G5</f>
        <v>59.909528646774909</v>
      </c>
      <c r="H41" s="28">
        <f>((H40/   'First Table'!$I$16    )*100)/$H$5</f>
        <v>30.587392829731318</v>
      </c>
      <c r="I41" s="20">
        <f>((I40/   'First Table'!I17    )*100)/I5</f>
        <v>35.051458933757331</v>
      </c>
      <c r="K41" s="23">
        <f t="shared" si="0"/>
        <v>258.88616811044193</v>
      </c>
      <c r="L41" s="23">
        <f t="shared" si="6"/>
        <v>30.587392829731318</v>
      </c>
      <c r="M41" s="23">
        <f t="shared" si="7"/>
        <v>77.082875933427275</v>
      </c>
      <c r="N41" s="23">
        <f t="shared" si="1"/>
        <v>51.777233622088389</v>
      </c>
    </row>
    <row r="42" spans="3:14" hidden="1" outlineLevel="2">
      <c r="C42" s="32" t="s">
        <v>110</v>
      </c>
      <c r="D42" s="28">
        <v>13</v>
      </c>
      <c r="E42" s="28">
        <v>62</v>
      </c>
      <c r="F42" s="28">
        <v>115</v>
      </c>
      <c r="G42" s="28">
        <v>47</v>
      </c>
      <c r="H42" s="28">
        <v>156</v>
      </c>
      <c r="I42" s="20">
        <v>179</v>
      </c>
      <c r="K42" s="23">
        <f t="shared" ref="K42:K45" si="8">SUM(D42:H42)</f>
        <v>393</v>
      </c>
      <c r="L42" s="23">
        <f t="shared" ref="L42:L45" si="9">MIN(D42:H42)</f>
        <v>13</v>
      </c>
      <c r="M42" s="23">
        <f t="shared" ref="M42:M45" si="10">MAX(D42:H42)</f>
        <v>156</v>
      </c>
      <c r="N42" s="23">
        <f t="shared" ref="N42:N45" si="11">K42/5</f>
        <v>78.599999999999994</v>
      </c>
    </row>
    <row r="43" spans="3:14" collapsed="1">
      <c r="C43" s="32" t="s">
        <v>111</v>
      </c>
      <c r="D43" s="28">
        <f>((D42/ 'First Table'!$I$12  )*100)/$D$5</f>
        <v>52.353242048057965</v>
      </c>
      <c r="E43" s="28">
        <f>((E42/ 'First Table'!$I$13  )*100)/$E$5</f>
        <v>74.67403606050766</v>
      </c>
      <c r="F43" s="28">
        <f>((F42/   'First Table'!$I$14    )*100)/$F$5</f>
        <v>42.980301117685727</v>
      </c>
      <c r="G43" s="28">
        <f>((G42/ 'First Table'!$I$15  )*100)/$G$5</f>
        <v>58.661413466633768</v>
      </c>
      <c r="H43" s="28">
        <f>((H42/   'First Table'!$I$16    )*100)/$H$5</f>
        <v>31.810888542920566</v>
      </c>
      <c r="I43" s="20" t="e">
        <f>((I42/   'First Table'!I15    )*100)/I3</f>
        <v>#DIV/0!</v>
      </c>
      <c r="K43" s="23">
        <f t="shared" si="8"/>
        <v>260.47988123580569</v>
      </c>
      <c r="L43" s="23">
        <f t="shared" si="9"/>
        <v>31.810888542920566</v>
      </c>
      <c r="M43" s="23">
        <f t="shared" si="10"/>
        <v>74.67403606050766</v>
      </c>
      <c r="N43" s="23">
        <f t="shared" si="11"/>
        <v>52.09597624716114</v>
      </c>
    </row>
    <row r="44" spans="3:14" hidden="1" outlineLevel="2">
      <c r="C44" s="32" t="s">
        <v>112</v>
      </c>
      <c r="D44" s="28">
        <v>15</v>
      </c>
      <c r="E44" s="28">
        <v>63</v>
      </c>
      <c r="F44" s="28">
        <v>114</v>
      </c>
      <c r="G44" s="28">
        <v>46</v>
      </c>
      <c r="H44" s="28">
        <v>155</v>
      </c>
      <c r="I44" s="20">
        <v>179</v>
      </c>
      <c r="K44" s="23">
        <f t="shared" si="8"/>
        <v>393</v>
      </c>
      <c r="L44" s="23">
        <f t="shared" si="9"/>
        <v>15</v>
      </c>
      <c r="M44" s="23">
        <f t="shared" si="10"/>
        <v>155</v>
      </c>
      <c r="N44" s="23">
        <f t="shared" si="11"/>
        <v>78.599999999999994</v>
      </c>
    </row>
    <row r="45" spans="3:14" collapsed="1">
      <c r="C45" s="32" t="s">
        <v>113</v>
      </c>
      <c r="D45" s="28">
        <f>((D44/ 'First Table'!$I$12  )*100)/$D$5</f>
        <v>60.407586978528435</v>
      </c>
      <c r="E45" s="28">
        <f>((E44/ 'First Table'!$I$13  )*100)/$E$5</f>
        <v>75.87845599696746</v>
      </c>
      <c r="F45" s="28">
        <f>((F44/   'First Table'!$I$14    )*100)/$F$5</f>
        <v>42.606559368836287</v>
      </c>
      <c r="G45" s="28">
        <f>((G44/ 'First Table'!$I$15  )*100)/$G$5</f>
        <v>57.413298286492612</v>
      </c>
      <c r="H45" s="28">
        <f>((H44/   'First Table'!$I$16    )*100)/$H$5</f>
        <v>31.606972590722357</v>
      </c>
      <c r="I45" s="20" t="e">
        <f>((I44/   'First Table'!I15    )*100)/I3</f>
        <v>#DIV/0!</v>
      </c>
      <c r="K45" s="23">
        <f t="shared" si="8"/>
        <v>267.91287322154716</v>
      </c>
      <c r="L45" s="23">
        <f t="shared" si="9"/>
        <v>31.606972590722357</v>
      </c>
      <c r="M45" s="23">
        <f t="shared" si="10"/>
        <v>75.87845599696746</v>
      </c>
      <c r="N45" s="23">
        <f t="shared" si="11"/>
        <v>53.582574644309432</v>
      </c>
    </row>
    <row r="46" spans="3:14" hidden="1" outlineLevel="2">
      <c r="C46" s="35" t="s">
        <v>27</v>
      </c>
      <c r="D46" s="28">
        <v>14</v>
      </c>
      <c r="E46" s="28">
        <v>64</v>
      </c>
      <c r="F46" s="28">
        <v>117</v>
      </c>
      <c r="G46" s="28">
        <v>47</v>
      </c>
      <c r="H46" s="28">
        <v>168</v>
      </c>
      <c r="I46" s="20">
        <v>179</v>
      </c>
      <c r="K46" s="23">
        <f t="shared" si="0"/>
        <v>410</v>
      </c>
      <c r="L46" s="23">
        <f t="shared" si="6"/>
        <v>14</v>
      </c>
      <c r="M46" s="23">
        <f t="shared" si="7"/>
        <v>168</v>
      </c>
      <c r="N46" s="23">
        <f t="shared" si="1"/>
        <v>82</v>
      </c>
    </row>
    <row r="47" spans="3:14" collapsed="1">
      <c r="C47" s="35" t="s">
        <v>41</v>
      </c>
      <c r="D47" s="28">
        <f>((D46/ 'First Table'!I12  )*100)/D5</f>
        <v>56.380414513293204</v>
      </c>
      <c r="E47" s="28">
        <f>((E46/   'First Table'!I13   )*100)/E5</f>
        <v>77.082875933427275</v>
      </c>
      <c r="F47" s="28">
        <f>((F46/   'First Table'!$I$14    )*100)/$F$5</f>
        <v>43.727784615384614</v>
      </c>
      <c r="G47" s="28">
        <f>((G46/ 'First Table'!$I$15  )*100)/$G$5</f>
        <v>58.661413466633768</v>
      </c>
      <c r="H47" s="28">
        <f>((H46/   'First Table'!$I$16    )*100)/$H$5</f>
        <v>34.257879969299076</v>
      </c>
      <c r="I47" s="20">
        <f>((I46/   'First Table'!I17    )*100)/I5</f>
        <v>35.648926983764554</v>
      </c>
      <c r="K47" s="23">
        <f t="shared" si="0"/>
        <v>270.11036849803793</v>
      </c>
      <c r="L47" s="23">
        <f t="shared" si="6"/>
        <v>34.257879969299076</v>
      </c>
      <c r="M47" s="23">
        <f t="shared" si="7"/>
        <v>77.082875933427275</v>
      </c>
      <c r="N47" s="23">
        <f t="shared" si="1"/>
        <v>54.022073699607589</v>
      </c>
    </row>
    <row r="48" spans="3:14" hidden="1" outlineLevel="2">
      <c r="C48" s="32" t="s">
        <v>114</v>
      </c>
      <c r="D48" s="28">
        <v>16</v>
      </c>
      <c r="E48" s="28">
        <v>63</v>
      </c>
      <c r="F48" s="28">
        <v>117</v>
      </c>
      <c r="G48" s="28">
        <v>48</v>
      </c>
      <c r="H48" s="28">
        <v>169</v>
      </c>
      <c r="I48" s="20">
        <v>173</v>
      </c>
      <c r="K48" s="23">
        <f t="shared" ref="K48:K51" si="12">SUM(D48:H48)</f>
        <v>413</v>
      </c>
      <c r="L48" s="23">
        <f t="shared" ref="L48:L51" si="13">MIN(D48:H48)</f>
        <v>16</v>
      </c>
      <c r="M48" s="23">
        <f t="shared" ref="M48:M51" si="14">MAX(D48:H48)</f>
        <v>169</v>
      </c>
      <c r="N48" s="23">
        <f t="shared" ref="N48:N51" si="15">K48/5</f>
        <v>82.6</v>
      </c>
    </row>
    <row r="49" spans="3:14" collapsed="1">
      <c r="C49" s="32" t="s">
        <v>115</v>
      </c>
      <c r="D49" s="28">
        <f>((D48/ 'First Table'!$I$12  )*100)/$D$5</f>
        <v>64.434759443763653</v>
      </c>
      <c r="E49" s="28">
        <f>((E48/ 'First Table'!$I$13  )*100)/$E$5</f>
        <v>75.87845599696746</v>
      </c>
      <c r="F49" s="28">
        <f>((F48/   'First Table'!$I$14    )*100)/$F$5</f>
        <v>43.727784615384614</v>
      </c>
      <c r="G49" s="28">
        <f>((G48/ 'First Table'!$I$15  )*100)/$G$5</f>
        <v>59.909528646774909</v>
      </c>
      <c r="H49" s="28">
        <f>((H48/   'First Table'!$I$16    )*100)/$H$5</f>
        <v>34.461795921497284</v>
      </c>
      <c r="I49" s="20" t="e">
        <f>((I48/   'First Table'!I15    )*100)/I3</f>
        <v>#DIV/0!</v>
      </c>
      <c r="K49" s="23">
        <f t="shared" si="12"/>
        <v>278.41232462438791</v>
      </c>
      <c r="L49" s="23">
        <f t="shared" si="13"/>
        <v>34.461795921497284</v>
      </c>
      <c r="M49" s="23">
        <f t="shared" si="14"/>
        <v>75.87845599696746</v>
      </c>
      <c r="N49" s="23">
        <f t="shared" si="15"/>
        <v>55.682464924877578</v>
      </c>
    </row>
    <row r="50" spans="3:14" hidden="1" outlineLevel="2">
      <c r="C50" s="32" t="s">
        <v>116</v>
      </c>
      <c r="D50" s="28">
        <v>16</v>
      </c>
      <c r="E50" s="28">
        <v>60</v>
      </c>
      <c r="F50" s="28">
        <v>119</v>
      </c>
      <c r="G50" s="28">
        <v>47</v>
      </c>
      <c r="H50" s="28">
        <v>166</v>
      </c>
      <c r="I50" s="20">
        <v>173</v>
      </c>
      <c r="K50" s="23">
        <f t="shared" si="12"/>
        <v>408</v>
      </c>
      <c r="L50" s="23">
        <f t="shared" si="13"/>
        <v>16</v>
      </c>
      <c r="M50" s="23">
        <f t="shared" si="14"/>
        <v>166</v>
      </c>
      <c r="N50" s="23">
        <f t="shared" si="15"/>
        <v>81.599999999999994</v>
      </c>
    </row>
    <row r="51" spans="3:14" collapsed="1">
      <c r="C51" s="32" t="s">
        <v>117</v>
      </c>
      <c r="D51" s="28">
        <f>((D50/ 'First Table'!$I$12  )*100)/$D$5</f>
        <v>64.434759443763653</v>
      </c>
      <c r="E51" s="28">
        <f>((E50/ 'First Table'!$I$13  )*100)/$E$5</f>
        <v>72.26519618758806</v>
      </c>
      <c r="F51" s="28">
        <f>((F50/   'First Table'!$I$14    )*100)/$F$5</f>
        <v>44.475268113083494</v>
      </c>
      <c r="G51" s="28">
        <f>((G50/ 'First Table'!$I$15  )*100)/$G$5</f>
        <v>58.661413466633768</v>
      </c>
      <c r="H51" s="28">
        <f>((H50/   'First Table'!$I$16    )*100)/$H$5</f>
        <v>33.850048064902658</v>
      </c>
      <c r="I51" s="20" t="e">
        <f>((I50/   'First Table'!I15    )*100)/I3</f>
        <v>#DIV/0!</v>
      </c>
      <c r="K51" s="23">
        <f t="shared" si="12"/>
        <v>273.68668527597163</v>
      </c>
      <c r="L51" s="23">
        <f t="shared" si="13"/>
        <v>33.850048064902658</v>
      </c>
      <c r="M51" s="23">
        <f t="shared" si="14"/>
        <v>72.26519618758806</v>
      </c>
      <c r="N51" s="23">
        <f t="shared" si="15"/>
        <v>54.737337055194324</v>
      </c>
    </row>
    <row r="52" spans="3:14" hidden="1" outlineLevel="2">
      <c r="C52" s="35" t="s">
        <v>28</v>
      </c>
      <c r="D52" s="28">
        <v>16</v>
      </c>
      <c r="E52" s="28">
        <v>60</v>
      </c>
      <c r="F52" s="28">
        <v>120</v>
      </c>
      <c r="G52" s="28">
        <v>47</v>
      </c>
      <c r="H52" s="28">
        <v>166</v>
      </c>
      <c r="I52" s="20">
        <v>173</v>
      </c>
      <c r="K52" s="23">
        <f t="shared" si="0"/>
        <v>409</v>
      </c>
      <c r="L52" s="23">
        <f t="shared" si="6"/>
        <v>16</v>
      </c>
      <c r="M52" s="23">
        <f t="shared" si="7"/>
        <v>166</v>
      </c>
      <c r="N52" s="23">
        <f t="shared" si="1"/>
        <v>81.8</v>
      </c>
    </row>
    <row r="53" spans="3:14" collapsed="1">
      <c r="C53" s="35" t="s">
        <v>42</v>
      </c>
      <c r="D53" s="28">
        <f>((D52/ 'First Table'!$I$12  )*100)/$D$5</f>
        <v>64.434759443763653</v>
      </c>
      <c r="E53" s="28">
        <f>((E52/   'First Table'!I13   )*100)/E5</f>
        <v>72.26519618758806</v>
      </c>
      <c r="F53" s="28">
        <f>((F52/   'First Table'!$I$14    )*100)/$F$5</f>
        <v>44.849009861932942</v>
      </c>
      <c r="G53" s="28">
        <f>((G52/ 'First Table'!$I$15  )*100)/$G$5</f>
        <v>58.661413466633768</v>
      </c>
      <c r="H53" s="28">
        <f>((H52/   'First Table'!$I$16    )*100)/$H$5</f>
        <v>33.850048064902658</v>
      </c>
      <c r="I53" s="20">
        <f>((I52/   'First Table'!I17    )*100)/I5</f>
        <v>34.453990883750095</v>
      </c>
      <c r="K53" s="23">
        <f t="shared" si="0"/>
        <v>274.06042702482108</v>
      </c>
      <c r="L53" s="23">
        <f t="shared" si="6"/>
        <v>33.850048064902658</v>
      </c>
      <c r="M53" s="23">
        <f t="shared" si="7"/>
        <v>72.26519618758806</v>
      </c>
      <c r="N53" s="23">
        <f t="shared" si="1"/>
        <v>54.812085404964215</v>
      </c>
    </row>
    <row r="54" spans="3:14" hidden="1" outlineLevel="2">
      <c r="C54" s="32" t="s">
        <v>118</v>
      </c>
      <c r="D54" s="28">
        <v>16</v>
      </c>
      <c r="E54" s="28">
        <v>60</v>
      </c>
      <c r="F54" s="28">
        <v>122</v>
      </c>
      <c r="G54" s="28">
        <v>47</v>
      </c>
      <c r="H54" s="28">
        <v>167</v>
      </c>
      <c r="I54" s="20">
        <v>173</v>
      </c>
      <c r="K54" s="23">
        <f t="shared" ref="K54:K57" si="16">SUM(D54:H54)</f>
        <v>412</v>
      </c>
      <c r="L54" s="23">
        <f t="shared" ref="L54:L57" si="17">MIN(D54:H54)</f>
        <v>16</v>
      </c>
      <c r="M54" s="23">
        <f t="shared" ref="M54:M57" si="18">MAX(D54:H54)</f>
        <v>167</v>
      </c>
      <c r="N54" s="23">
        <f t="shared" ref="N54:N57" si="19">K54/5</f>
        <v>82.4</v>
      </c>
    </row>
    <row r="55" spans="3:14" collapsed="1">
      <c r="C55" s="32" t="s">
        <v>119</v>
      </c>
      <c r="D55" s="28">
        <f>((D54/ 'First Table'!$I$12  )*100)/$D$5</f>
        <v>64.434759443763653</v>
      </c>
      <c r="E55" s="28">
        <f>((E54/ 'First Table'!$I$13  )*100)/$E$5</f>
        <v>72.26519618758806</v>
      </c>
      <c r="F55" s="28">
        <f>((F54/   'First Table'!$I$14    )*100)/$F$5</f>
        <v>45.596493359631815</v>
      </c>
      <c r="G55" s="28">
        <f>((G54/ 'First Table'!$I$15  )*100)/$G$5</f>
        <v>58.661413466633768</v>
      </c>
      <c r="H55" s="28">
        <f>((H54/   'First Table'!$I$16    )*100)/$H$5</f>
        <v>34.053964017100867</v>
      </c>
      <c r="I55" s="20" t="e">
        <f>((I54/   'First Table'!I19    )*100)/I7</f>
        <v>#VALUE!</v>
      </c>
      <c r="K55" s="23">
        <f t="shared" si="16"/>
        <v>275.01182647471819</v>
      </c>
      <c r="L55" s="23">
        <f t="shared" si="17"/>
        <v>34.053964017100867</v>
      </c>
      <c r="M55" s="23">
        <f t="shared" si="18"/>
        <v>72.26519618758806</v>
      </c>
      <c r="N55" s="23">
        <f t="shared" si="19"/>
        <v>55.002365294943637</v>
      </c>
    </row>
    <row r="56" spans="3:14" hidden="1" outlineLevel="2">
      <c r="C56" s="32" t="s">
        <v>120</v>
      </c>
      <c r="D56" s="28">
        <v>15</v>
      </c>
      <c r="E56" s="28">
        <v>62</v>
      </c>
      <c r="F56" s="28">
        <v>129</v>
      </c>
      <c r="G56" s="28">
        <v>51</v>
      </c>
      <c r="H56" s="28">
        <v>183</v>
      </c>
      <c r="I56" s="20">
        <v>197</v>
      </c>
      <c r="K56" s="23">
        <f t="shared" si="16"/>
        <v>440</v>
      </c>
      <c r="L56" s="23">
        <f t="shared" si="17"/>
        <v>15</v>
      </c>
      <c r="M56" s="23">
        <f t="shared" si="18"/>
        <v>183</v>
      </c>
      <c r="N56" s="23">
        <f t="shared" si="19"/>
        <v>88</v>
      </c>
    </row>
    <row r="57" spans="3:14" collapsed="1">
      <c r="C57" s="32" t="s">
        <v>121</v>
      </c>
      <c r="D57" s="28">
        <f>((D56/ 'First Table'!$I$12  )*100)/$D$5</f>
        <v>60.407586978528435</v>
      </c>
      <c r="E57" s="28">
        <f>((E56/ 'First Table'!$I$13  )*100)/$E$5</f>
        <v>74.67403606050766</v>
      </c>
      <c r="F57" s="28">
        <f>((F56/   'First Table'!$I$14    )*100)/$F$5</f>
        <v>48.21268560157791</v>
      </c>
      <c r="G57" s="28">
        <f>((G56/ 'First Table'!$I$15  )*100)/$G$5</f>
        <v>63.653874187198333</v>
      </c>
      <c r="H57" s="28">
        <f>((H56/   'First Table'!$I$16    )*100)/$H$5</f>
        <v>37.316619252272204</v>
      </c>
      <c r="I57" s="20" t="e">
        <f>((I56/   'First Table'!I15    )*100)/I3</f>
        <v>#DIV/0!</v>
      </c>
      <c r="K57" s="23">
        <f t="shared" si="16"/>
        <v>284.26480208008456</v>
      </c>
      <c r="L57" s="23">
        <f t="shared" si="17"/>
        <v>37.316619252272204</v>
      </c>
      <c r="M57" s="23">
        <f t="shared" si="18"/>
        <v>74.67403606050766</v>
      </c>
      <c r="N57" s="23">
        <f t="shared" si="19"/>
        <v>56.852960416016913</v>
      </c>
    </row>
    <row r="58" spans="3:14" hidden="1" outlineLevel="2">
      <c r="C58" s="35" t="s">
        <v>29</v>
      </c>
      <c r="D58" s="28">
        <v>14</v>
      </c>
      <c r="E58" s="28">
        <v>63</v>
      </c>
      <c r="F58" s="28">
        <v>149</v>
      </c>
      <c r="G58" s="28">
        <v>51</v>
      </c>
      <c r="H58" s="28">
        <v>185</v>
      </c>
      <c r="I58" s="20">
        <v>197</v>
      </c>
      <c r="K58" s="23">
        <f t="shared" si="0"/>
        <v>462</v>
      </c>
      <c r="L58" s="23">
        <f t="shared" si="6"/>
        <v>14</v>
      </c>
      <c r="M58" s="23">
        <f t="shared" si="7"/>
        <v>185</v>
      </c>
      <c r="N58" s="23">
        <f t="shared" si="1"/>
        <v>92.4</v>
      </c>
    </row>
    <row r="59" spans="3:14" collapsed="1">
      <c r="C59" s="35" t="s">
        <v>43</v>
      </c>
      <c r="D59" s="28">
        <f>((D58/ 'First Table'!I12  )*100)/D5</f>
        <v>56.380414513293204</v>
      </c>
      <c r="E59" s="28">
        <f>((E58/ 'First Table'!$I$13  )*100)/$E$5</f>
        <v>75.87845599696746</v>
      </c>
      <c r="F59" s="28">
        <f>((F58/   'First Table'!$I$14    )*100)/$F$5</f>
        <v>55.687520578566726</v>
      </c>
      <c r="G59" s="28">
        <f>((G58/ 'First Table'!$I$15  )*100)/$G$5</f>
        <v>63.653874187198333</v>
      </c>
      <c r="H59" s="28">
        <f>((H58/   'First Table'!$I$16    )*100)/$H$5</f>
        <v>37.724451156668628</v>
      </c>
      <c r="I59" s="20">
        <f>((I58/   'First Table'!I17    )*100)/I5</f>
        <v>39.233735283807917</v>
      </c>
      <c r="K59" s="23">
        <f t="shared" si="0"/>
        <v>289.32471643269434</v>
      </c>
      <c r="L59" s="23">
        <f t="shared" si="6"/>
        <v>37.724451156668628</v>
      </c>
      <c r="M59" s="23">
        <f t="shared" si="7"/>
        <v>75.87845599696746</v>
      </c>
      <c r="N59" s="23">
        <f t="shared" si="1"/>
        <v>57.864943286538868</v>
      </c>
    </row>
    <row r="60" spans="3:14" hidden="1" outlineLevel="2">
      <c r="C60" s="32" t="s">
        <v>122</v>
      </c>
      <c r="D60" s="28">
        <v>14</v>
      </c>
      <c r="E60" s="28">
        <v>63</v>
      </c>
      <c r="F60" s="28">
        <v>151</v>
      </c>
      <c r="G60" s="28">
        <v>54</v>
      </c>
      <c r="H60" s="28">
        <v>187</v>
      </c>
      <c r="I60" s="20">
        <v>197</v>
      </c>
      <c r="K60" s="23">
        <f t="shared" ref="K60:K63" si="20">SUM(D60:H60)</f>
        <v>469</v>
      </c>
      <c r="L60" s="23">
        <f t="shared" ref="L60:L63" si="21">MIN(D60:H60)</f>
        <v>14</v>
      </c>
      <c r="M60" s="23">
        <f t="shared" ref="M60:M63" si="22">MAX(D60:H60)</f>
        <v>187</v>
      </c>
      <c r="N60" s="23">
        <f t="shared" ref="N60:N63" si="23">K60/5</f>
        <v>93.8</v>
      </c>
    </row>
    <row r="61" spans="3:14" collapsed="1">
      <c r="C61" s="32" t="s">
        <v>123</v>
      </c>
      <c r="D61" s="28">
        <f>((D60/ 'First Table'!$I$12  )*100)/$D$5</f>
        <v>56.380414513293204</v>
      </c>
      <c r="E61" s="28">
        <f>((E60/ 'First Table'!$I$13  )*100)/$E$5</f>
        <v>75.87845599696746</v>
      </c>
      <c r="F61" s="28">
        <f>((F60/   'First Table'!$I$14    )*100)/$F$5</f>
        <v>56.435004076265614</v>
      </c>
      <c r="G61" s="28">
        <f>((G60/ 'First Table'!$I$15  )*100)/$G$5</f>
        <v>67.398219727621765</v>
      </c>
      <c r="H61" s="28">
        <f>((H60/   'First Table'!$I$16    )*100)/$H$5</f>
        <v>38.132283061065039</v>
      </c>
      <c r="I61" s="20" t="e">
        <f>((I60/   'First Table'!I19    )*100)/I7</f>
        <v>#VALUE!</v>
      </c>
      <c r="K61" s="23">
        <f t="shared" si="20"/>
        <v>294.22437737521307</v>
      </c>
      <c r="L61" s="23">
        <f t="shared" si="21"/>
        <v>38.132283061065039</v>
      </c>
      <c r="M61" s="23">
        <f t="shared" si="22"/>
        <v>75.87845599696746</v>
      </c>
      <c r="N61" s="23">
        <f t="shared" si="23"/>
        <v>58.844875475042613</v>
      </c>
    </row>
    <row r="62" spans="3:14" hidden="1" outlineLevel="2">
      <c r="C62" s="32" t="s">
        <v>124</v>
      </c>
      <c r="D62" s="28">
        <v>14</v>
      </c>
      <c r="E62" s="28">
        <v>61</v>
      </c>
      <c r="F62" s="28">
        <v>134</v>
      </c>
      <c r="G62" s="28">
        <v>53</v>
      </c>
      <c r="H62" s="28">
        <v>185</v>
      </c>
      <c r="I62" s="20">
        <v>197</v>
      </c>
      <c r="K62" s="23">
        <f t="shared" si="20"/>
        <v>447</v>
      </c>
      <c r="L62" s="23">
        <f t="shared" si="21"/>
        <v>14</v>
      </c>
      <c r="M62" s="23">
        <f t="shared" si="22"/>
        <v>185</v>
      </c>
      <c r="N62" s="23">
        <f t="shared" si="23"/>
        <v>89.4</v>
      </c>
    </row>
    <row r="63" spans="3:14" collapsed="1">
      <c r="C63" s="32" t="s">
        <v>125</v>
      </c>
      <c r="D63" s="28">
        <f>((D62/ 'First Table'!$I$12  )*100)/$D$5</f>
        <v>56.380414513293204</v>
      </c>
      <c r="E63" s="28">
        <f>((E62/ 'First Table'!$I$13  )*100)/$E$5</f>
        <v>73.46961612404786</v>
      </c>
      <c r="F63" s="28">
        <f>((F62/   'First Table'!$I$14    )*100)/$F$5</f>
        <v>50.08139434582511</v>
      </c>
      <c r="G63" s="28">
        <f>((G62/ 'First Table'!$I$15  )*100)/$G$5</f>
        <v>66.150104547480638</v>
      </c>
      <c r="H63" s="28">
        <f>((H62/   'First Table'!$I$16    )*100)/$H$5</f>
        <v>37.724451156668628</v>
      </c>
      <c r="I63" s="20" t="e">
        <f>((I62/   'First Table'!I15    )*100)/I3</f>
        <v>#DIV/0!</v>
      </c>
      <c r="K63" s="23">
        <f t="shared" si="20"/>
        <v>283.80598068731547</v>
      </c>
      <c r="L63" s="23">
        <f t="shared" si="21"/>
        <v>37.724451156668628</v>
      </c>
      <c r="M63" s="23">
        <f t="shared" si="22"/>
        <v>73.46961612404786</v>
      </c>
      <c r="N63" s="23">
        <f t="shared" si="23"/>
        <v>56.761196137463095</v>
      </c>
    </row>
    <row r="64" spans="3:14" hidden="1" outlineLevel="2">
      <c r="C64" s="35" t="s">
        <v>30</v>
      </c>
      <c r="D64" s="28">
        <v>16</v>
      </c>
      <c r="E64" s="28">
        <v>64</v>
      </c>
      <c r="F64" s="28">
        <v>132</v>
      </c>
      <c r="G64" s="28">
        <v>53</v>
      </c>
      <c r="H64" s="28">
        <v>181</v>
      </c>
      <c r="I64" s="20">
        <v>197</v>
      </c>
      <c r="K64" s="23">
        <f t="shared" si="0"/>
        <v>446</v>
      </c>
      <c r="L64" s="23">
        <f t="shared" si="6"/>
        <v>16</v>
      </c>
      <c r="M64" s="23">
        <f t="shared" si="7"/>
        <v>181</v>
      </c>
      <c r="N64" s="23">
        <f t="shared" si="1"/>
        <v>89.2</v>
      </c>
    </row>
    <row r="65" spans="3:14" collapsed="1">
      <c r="C65" s="35" t="s">
        <v>44</v>
      </c>
      <c r="D65" s="28">
        <f>((D64/ 'First Table'!$I$12  )*100)/$D$5</f>
        <v>64.434759443763653</v>
      </c>
      <c r="E65" s="28">
        <f>((E64/ 'First Table'!$I$13  )*100)/$E$5</f>
        <v>77.082875933427275</v>
      </c>
      <c r="F65" s="28">
        <f>((F64/   'First Table'!$I$14    )*100)/$F$5</f>
        <v>49.33391084812623</v>
      </c>
      <c r="G65" s="28">
        <f>((G64/ 'First Table'!$I$15  )*100)/$G$5</f>
        <v>66.150104547480638</v>
      </c>
      <c r="H65" s="28">
        <f>((H64/   'First Table'!$I$16    )*100)/$H$5</f>
        <v>36.908787347875787</v>
      </c>
      <c r="I65" s="20">
        <f>((I64/   'First Table'!I17    )*100)/I5</f>
        <v>39.233735283807917</v>
      </c>
      <c r="K65" s="23">
        <f t="shared" si="0"/>
        <v>293.91043812067358</v>
      </c>
      <c r="L65" s="23">
        <f t="shared" si="6"/>
        <v>36.908787347875787</v>
      </c>
      <c r="M65" s="23">
        <f t="shared" si="7"/>
        <v>77.082875933427275</v>
      </c>
      <c r="N65" s="23">
        <f t="shared" si="1"/>
        <v>58.782087624134718</v>
      </c>
    </row>
    <row r="66" spans="3:14" hidden="1" outlineLevel="2">
      <c r="C66" s="32" t="s">
        <v>126</v>
      </c>
      <c r="D66" s="28">
        <v>17</v>
      </c>
      <c r="E66" s="28">
        <v>64</v>
      </c>
      <c r="F66" s="28">
        <v>132</v>
      </c>
      <c r="G66" s="28">
        <v>52</v>
      </c>
      <c r="H66" s="28">
        <v>183</v>
      </c>
      <c r="I66" s="20">
        <v>197</v>
      </c>
      <c r="K66" s="23">
        <f t="shared" ref="K66:K67" si="24">SUM(D66:H66)</f>
        <v>448</v>
      </c>
      <c r="L66" s="23">
        <f t="shared" ref="L66:L67" si="25">MIN(D66:H66)</f>
        <v>17</v>
      </c>
      <c r="M66" s="23">
        <f t="shared" ref="M66:M67" si="26">MAX(D66:H66)</f>
        <v>183</v>
      </c>
      <c r="N66" s="23">
        <f t="shared" ref="N66:N67" si="27">K66/5</f>
        <v>89.6</v>
      </c>
    </row>
    <row r="67" spans="3:14" collapsed="1">
      <c r="C67" s="32" t="s">
        <v>127</v>
      </c>
      <c r="D67" s="28">
        <f>((D66/ 'First Table'!$I$12  )*100)/$D$5</f>
        <v>68.461931908998892</v>
      </c>
      <c r="E67" s="28">
        <f>((E66/ 'First Table'!$I$13  )*100)/$E$5</f>
        <v>77.082875933427275</v>
      </c>
      <c r="F67" s="28">
        <f>((F66/   'First Table'!$I$14    )*100)/$F$5</f>
        <v>49.33391084812623</v>
      </c>
      <c r="G67" s="28">
        <f>((G66/ 'First Table'!$I$15  )*100)/$G$5</f>
        <v>64.901989367339482</v>
      </c>
      <c r="H67" s="28">
        <f>((H66/   'First Table'!$I$16    )*100)/$H$5</f>
        <v>37.316619252272204</v>
      </c>
      <c r="I67" s="20" t="e">
        <f>((I66/   'First Table'!I19    )*100)/I7</f>
        <v>#VALUE!</v>
      </c>
      <c r="K67" s="23">
        <f t="shared" si="24"/>
        <v>297.09732731016413</v>
      </c>
      <c r="L67" s="23">
        <f t="shared" si="25"/>
        <v>37.316619252272204</v>
      </c>
      <c r="M67" s="23">
        <f t="shared" si="26"/>
        <v>77.082875933427275</v>
      </c>
      <c r="N67" s="23">
        <f t="shared" si="27"/>
        <v>59.419465462032825</v>
      </c>
    </row>
    <row r="68" spans="3:14" hidden="1" outlineLevel="2">
      <c r="C68" s="32" t="s">
        <v>128</v>
      </c>
      <c r="D68" s="28">
        <v>16</v>
      </c>
      <c r="E68" s="28">
        <v>64</v>
      </c>
      <c r="F68" s="28">
        <v>132</v>
      </c>
      <c r="G68" s="28">
        <v>54</v>
      </c>
      <c r="H68" s="28">
        <v>183</v>
      </c>
      <c r="I68" s="20">
        <v>197</v>
      </c>
      <c r="K68" s="23">
        <f t="shared" ref="K68:K69" si="28">SUM(D68:H68)</f>
        <v>449</v>
      </c>
      <c r="L68" s="23">
        <f t="shared" ref="L68:L69" si="29">MIN(D68:H68)</f>
        <v>16</v>
      </c>
      <c r="M68" s="23">
        <f t="shared" ref="M68:M69" si="30">MAX(D68:H68)</f>
        <v>183</v>
      </c>
      <c r="N68" s="23">
        <f t="shared" ref="N68:N69" si="31">K68/5</f>
        <v>89.8</v>
      </c>
    </row>
    <row r="69" spans="3:14" collapsed="1">
      <c r="C69" s="32" t="s">
        <v>129</v>
      </c>
      <c r="D69" s="28">
        <f>((D68/ 'First Table'!$I$12  )*100)/$D$5</f>
        <v>64.434759443763653</v>
      </c>
      <c r="E69" s="28">
        <f>((E68/ 'First Table'!$I$13  )*100)/$E$5</f>
        <v>77.082875933427275</v>
      </c>
      <c r="F69" s="28">
        <f>((F68/   'First Table'!$I$14    )*100)/$F$5</f>
        <v>49.33391084812623</v>
      </c>
      <c r="G69" s="28">
        <f>((G68/ 'First Table'!$I$15  )*100)/$G$5</f>
        <v>67.398219727621765</v>
      </c>
      <c r="H69" s="28">
        <f>((H68/   'First Table'!$I$16    )*100)/$H$5</f>
        <v>37.316619252272204</v>
      </c>
      <c r="I69" s="20">
        <f>((I68/   'First Table'!I21    )*100)/I9</f>
        <v>0.23060200833643707</v>
      </c>
      <c r="K69" s="23">
        <f t="shared" si="28"/>
        <v>295.56638520521108</v>
      </c>
      <c r="L69" s="23">
        <f t="shared" si="29"/>
        <v>37.316619252272204</v>
      </c>
      <c r="M69" s="23">
        <f t="shared" si="30"/>
        <v>77.082875933427275</v>
      </c>
      <c r="N69" s="23">
        <f t="shared" si="31"/>
        <v>59.113277041042217</v>
      </c>
    </row>
    <row r="70" spans="3:14" hidden="1" outlineLevel="2">
      <c r="C70" s="35" t="s">
        <v>31</v>
      </c>
      <c r="D70" s="28">
        <v>16</v>
      </c>
      <c r="E70" s="28">
        <v>63</v>
      </c>
      <c r="F70" s="28">
        <v>132</v>
      </c>
      <c r="G70" s="28">
        <v>53</v>
      </c>
      <c r="H70" s="28">
        <v>183</v>
      </c>
      <c r="I70" s="20">
        <v>194</v>
      </c>
      <c r="K70" s="23">
        <f t="shared" si="0"/>
        <v>447</v>
      </c>
      <c r="L70" s="23">
        <f t="shared" si="6"/>
        <v>16</v>
      </c>
      <c r="M70" s="23">
        <f t="shared" si="7"/>
        <v>183</v>
      </c>
      <c r="N70" s="23">
        <f t="shared" si="1"/>
        <v>89.4</v>
      </c>
    </row>
    <row r="71" spans="3:14" collapsed="1">
      <c r="C71" s="35" t="s">
        <v>45</v>
      </c>
      <c r="D71" s="28">
        <f>((D70/ 'First Table'!$I$12  )*100)/$D$5</f>
        <v>64.434759443763653</v>
      </c>
      <c r="E71" s="28">
        <f>((E70/ 'First Table'!$I$13  )*100)/$E$5</f>
        <v>75.87845599696746</v>
      </c>
      <c r="F71" s="28">
        <f>((F70/   'First Table'!$I$14    )*100)/$F$5</f>
        <v>49.33391084812623</v>
      </c>
      <c r="G71" s="28">
        <f>((G70/ 'First Table'!$I$15  )*100)/$G$5</f>
        <v>66.150104547480638</v>
      </c>
      <c r="H71" s="28">
        <f>((H70/   'First Table'!$I$16    )*100)/$H$5</f>
        <v>37.316619252272204</v>
      </c>
      <c r="I71" s="20">
        <f>((I70/   'First Table'!I17    )*100)/I5</f>
        <v>38.636267233800687</v>
      </c>
      <c r="K71" s="23">
        <f t="shared" si="0"/>
        <v>293.11385008861021</v>
      </c>
      <c r="L71" s="23">
        <f t="shared" si="6"/>
        <v>37.316619252272204</v>
      </c>
      <c r="M71" s="23">
        <f t="shared" si="7"/>
        <v>75.87845599696746</v>
      </c>
      <c r="N71" s="23">
        <f t="shared" si="1"/>
        <v>58.62277001772204</v>
      </c>
    </row>
    <row r="72" spans="3:14" hidden="1" outlineLevel="2">
      <c r="C72" s="32" t="s">
        <v>130</v>
      </c>
      <c r="D72" s="28">
        <v>16</v>
      </c>
      <c r="E72" s="28">
        <v>61</v>
      </c>
      <c r="F72" s="28">
        <v>136</v>
      </c>
      <c r="G72" s="28">
        <v>53</v>
      </c>
      <c r="H72" s="28">
        <v>197</v>
      </c>
      <c r="I72" s="20">
        <v>194</v>
      </c>
      <c r="K72" s="23">
        <f t="shared" ref="K72:K73" si="32">SUM(D72:H72)</f>
        <v>463</v>
      </c>
      <c r="L72" s="23">
        <f t="shared" ref="L72:L73" si="33">MIN(D72:H72)</f>
        <v>16</v>
      </c>
      <c r="M72" s="23">
        <f t="shared" ref="M72:M73" si="34">MAX(D72:H72)</f>
        <v>197</v>
      </c>
      <c r="N72" s="23">
        <f t="shared" ref="N72:N73" si="35">K72/5</f>
        <v>92.6</v>
      </c>
    </row>
    <row r="73" spans="3:14" collapsed="1">
      <c r="C73" s="32" t="s">
        <v>131</v>
      </c>
      <c r="D73" s="28">
        <f>((D72/ 'First Table'!$I$12  )*100)/$D$5</f>
        <v>64.434759443763653</v>
      </c>
      <c r="E73" s="28">
        <f>((E72/ 'First Table'!$I$13  )*100)/$E$5</f>
        <v>73.46961612404786</v>
      </c>
      <c r="F73" s="28">
        <f>((F72/   'First Table'!$I$14    )*100)/$F$5</f>
        <v>50.828877843523998</v>
      </c>
      <c r="G73" s="28">
        <f>((G72/ 'First Table'!$I$15  )*100)/$G$5</f>
        <v>66.150104547480638</v>
      </c>
      <c r="H73" s="28">
        <f>((H72/   'First Table'!$I$16    )*100)/$H$5</f>
        <v>40.171442583047124</v>
      </c>
      <c r="I73" s="20" t="e">
        <f>((I72/   'First Table'!I19    )*100)/I7</f>
        <v>#VALUE!</v>
      </c>
      <c r="K73" s="23">
        <f t="shared" si="32"/>
        <v>295.05480054186324</v>
      </c>
      <c r="L73" s="23">
        <f t="shared" si="33"/>
        <v>40.171442583047124</v>
      </c>
      <c r="M73" s="23">
        <f t="shared" si="34"/>
        <v>73.46961612404786</v>
      </c>
      <c r="N73" s="23">
        <f t="shared" si="35"/>
        <v>59.01096010837265</v>
      </c>
    </row>
    <row r="74" spans="3:14" hidden="1" outlineLevel="1">
      <c r="C74" s="35" t="s">
        <v>104</v>
      </c>
      <c r="D74" s="28">
        <v>17</v>
      </c>
      <c r="E74" s="28">
        <v>78</v>
      </c>
      <c r="F74" s="28">
        <v>120</v>
      </c>
      <c r="G74" s="28">
        <v>52</v>
      </c>
      <c r="H74" s="28">
        <v>137</v>
      </c>
      <c r="I74" s="20">
        <v>196</v>
      </c>
      <c r="K74" s="23">
        <f t="shared" ref="K74:K82" si="36">SUM(D74:H74)</f>
        <v>404</v>
      </c>
      <c r="L74" s="23">
        <f t="shared" ref="L74:L82" si="37">MIN(D74:H74)</f>
        <v>17</v>
      </c>
      <c r="M74" s="23">
        <f t="shared" ref="M74:M82" si="38">MAX(D74:H74)</f>
        <v>137</v>
      </c>
      <c r="N74">
        <f t="shared" ref="N74:N82" si="39">K74/5</f>
        <v>80.8</v>
      </c>
    </row>
    <row r="75" spans="3:14" collapsed="1">
      <c r="C75" s="32" t="s">
        <v>105</v>
      </c>
      <c r="D75" s="28">
        <f>((D74/  'First Table'!I12  )*100)/D5</f>
        <v>68.461931908998892</v>
      </c>
      <c r="E75" s="29">
        <f>((E74/   'First Table'!I13   )*100)/E5</f>
        <v>93.94475504386449</v>
      </c>
      <c r="F75" s="28">
        <f>((F74/   'First Table'!$I$14    )*100)/$F$5</f>
        <v>44.849009861932942</v>
      </c>
      <c r="G75" s="28">
        <f>((G74/ 'First Table'!$I$15  )*100)/$G$5</f>
        <v>64.901989367339482</v>
      </c>
      <c r="H75" s="28">
        <f>((H74/   'First Table'!$I$16    )*100)/$H$5</f>
        <v>27.936485451154599</v>
      </c>
      <c r="I75" s="20" t="e">
        <f>((I74/   'First Table'!I13    )*100)/I1</f>
        <v>#DIV/0!</v>
      </c>
      <c r="K75" s="23">
        <f t="shared" si="36"/>
        <v>300.09417163329039</v>
      </c>
      <c r="L75" s="23">
        <f t="shared" si="37"/>
        <v>27.936485451154599</v>
      </c>
      <c r="M75" s="23">
        <f t="shared" si="38"/>
        <v>93.94475504386449</v>
      </c>
      <c r="N75" s="23">
        <f t="shared" si="39"/>
        <v>60.01883432665808</v>
      </c>
    </row>
    <row r="76" spans="3:14" hidden="1" outlineLevel="1">
      <c r="C76" s="35" t="s">
        <v>106</v>
      </c>
      <c r="D76" s="28">
        <v>16</v>
      </c>
      <c r="E76" s="28">
        <v>78</v>
      </c>
      <c r="F76" s="28">
        <v>127</v>
      </c>
      <c r="G76" s="28">
        <v>56</v>
      </c>
      <c r="H76" s="28">
        <v>196</v>
      </c>
      <c r="I76" s="20">
        <v>179</v>
      </c>
      <c r="K76" s="23">
        <f t="shared" si="36"/>
        <v>473</v>
      </c>
      <c r="L76" s="23">
        <f t="shared" si="37"/>
        <v>16</v>
      </c>
      <c r="M76" s="23">
        <f t="shared" si="38"/>
        <v>196</v>
      </c>
      <c r="N76" s="23">
        <f t="shared" si="39"/>
        <v>94.6</v>
      </c>
    </row>
    <row r="77" spans="3:14" collapsed="1">
      <c r="C77" s="32" t="s">
        <v>107</v>
      </c>
      <c r="D77" s="28">
        <f>((D76/ 'First Table'!I12  )*100)/D5</f>
        <v>64.434759443763653</v>
      </c>
      <c r="E77" s="29">
        <f>((E76/  'First Table'!I13   )*100)/E5</f>
        <v>93.94475504386449</v>
      </c>
      <c r="F77" s="28">
        <f>((F76/   'First Table'!$I$14    )*100)/$F$5</f>
        <v>47.465202103879015</v>
      </c>
      <c r="G77" s="28">
        <f>((G76/  'First Table'!I15  )*100)/G5</f>
        <v>69.894450087904062</v>
      </c>
      <c r="H77" s="28">
        <f>((H76/   'First Table'!$I$16    )*100)/$H$5</f>
        <v>39.967526630848923</v>
      </c>
      <c r="I77" s="20" t="e">
        <f>((I76/   'First Table'!I13    )*100)/I1</f>
        <v>#DIV/0!</v>
      </c>
      <c r="K77" s="23">
        <f t="shared" si="36"/>
        <v>315.70669331026016</v>
      </c>
      <c r="L77" s="23">
        <f t="shared" si="37"/>
        <v>39.967526630848923</v>
      </c>
      <c r="M77" s="23">
        <f t="shared" si="38"/>
        <v>93.94475504386449</v>
      </c>
      <c r="N77" s="23">
        <f t="shared" si="39"/>
        <v>63.141338662052036</v>
      </c>
    </row>
    <row r="78" spans="3:14" hidden="1" outlineLevel="1">
      <c r="C78" s="35" t="s">
        <v>32</v>
      </c>
      <c r="D78" s="28">
        <v>10</v>
      </c>
      <c r="E78" s="28">
        <v>51</v>
      </c>
      <c r="F78" s="28">
        <v>130</v>
      </c>
      <c r="G78" s="28">
        <v>52</v>
      </c>
      <c r="H78" s="28">
        <v>195</v>
      </c>
      <c r="I78" s="20">
        <v>196</v>
      </c>
      <c r="K78" s="23">
        <f t="shared" si="36"/>
        <v>438</v>
      </c>
      <c r="L78" s="23">
        <f t="shared" si="37"/>
        <v>10</v>
      </c>
      <c r="M78" s="23">
        <f t="shared" si="38"/>
        <v>195</v>
      </c>
      <c r="N78">
        <f t="shared" si="39"/>
        <v>87.6</v>
      </c>
    </row>
    <row r="79" spans="3:14" collapsed="1">
      <c r="C79" s="32" t="s">
        <v>46</v>
      </c>
      <c r="D79" s="28">
        <f>((D78/ 'First Table'!I12  )*100)/D5</f>
        <v>40.271724652352283</v>
      </c>
      <c r="E79" s="29">
        <f>((E78/   'First Table'!I13   )*100)/E5</f>
        <v>61.42541675944986</v>
      </c>
      <c r="F79" s="28">
        <f>((F78/   'First Table'!I14    )*100)/F5</f>
        <v>48.58642735042735</v>
      </c>
      <c r="G79" s="28">
        <f>((G78/ 'First Table'!I15  )*100)/G5</f>
        <v>64.901989367339482</v>
      </c>
      <c r="H79" s="28">
        <f>((H78/   'First Table'!I16    )*100)/H5</f>
        <v>39.763610678650707</v>
      </c>
      <c r="I79" s="20">
        <f>((I78/   'First Table'!I17    )*100)/I5</f>
        <v>39.034579267138838</v>
      </c>
      <c r="K79" s="23">
        <f t="shared" si="36"/>
        <v>254.94916880821967</v>
      </c>
      <c r="L79" s="23">
        <f t="shared" si="37"/>
        <v>39.763610678650707</v>
      </c>
      <c r="M79" s="23">
        <f t="shared" si="38"/>
        <v>64.901989367339482</v>
      </c>
      <c r="N79" s="23">
        <f t="shared" si="39"/>
        <v>50.989833761643936</v>
      </c>
    </row>
    <row r="80" spans="3:14" hidden="1" outlineLevel="1">
      <c r="C80" s="35" t="s">
        <v>33</v>
      </c>
      <c r="D80" s="28">
        <v>14</v>
      </c>
      <c r="E80" s="28">
        <v>50</v>
      </c>
      <c r="F80" s="28">
        <v>153</v>
      </c>
      <c r="G80" s="28">
        <v>55</v>
      </c>
      <c r="H80" s="28">
        <v>178</v>
      </c>
      <c r="I80" s="20">
        <v>179</v>
      </c>
      <c r="K80" s="23">
        <f t="shared" si="36"/>
        <v>450</v>
      </c>
      <c r="L80" s="23">
        <f t="shared" si="37"/>
        <v>14</v>
      </c>
      <c r="M80" s="23">
        <f t="shared" si="38"/>
        <v>178</v>
      </c>
      <c r="N80" s="23">
        <f t="shared" si="39"/>
        <v>90</v>
      </c>
    </row>
    <row r="81" spans="3:14" collapsed="1">
      <c r="C81" s="32" t="s">
        <v>47</v>
      </c>
      <c r="D81" s="28">
        <f>((D80/ 'First Table'!I12  )*100)/D5</f>
        <v>56.380414513293204</v>
      </c>
      <c r="E81" s="29">
        <f>((E80/   'First Table'!I13   )*100)/E5</f>
        <v>60.220996822990053</v>
      </c>
      <c r="F81" s="28">
        <f>((F80/   'First Table'!I14    )*100)/F5</f>
        <v>57.182487573964494</v>
      </c>
      <c r="G81" s="28">
        <f>((G80/ 'First Table'!I15  )*100)/G5</f>
        <v>68.646334907762906</v>
      </c>
      <c r="H81" s="28">
        <f>((H80/   'First Table'!I16    )*100)/H5</f>
        <v>36.297039491281161</v>
      </c>
      <c r="I81" s="20">
        <f>((I80/   'First Table'!I17    )*100)/I5</f>
        <v>35.648926983764554</v>
      </c>
      <c r="K81" s="23">
        <f t="shared" si="36"/>
        <v>278.72727330929183</v>
      </c>
      <c r="L81" s="23">
        <f t="shared" si="37"/>
        <v>36.297039491281161</v>
      </c>
      <c r="M81" s="23">
        <f t="shared" si="38"/>
        <v>68.646334907762906</v>
      </c>
      <c r="N81" s="23">
        <f t="shared" si="39"/>
        <v>55.745454661858368</v>
      </c>
    </row>
    <row r="82" spans="3:14" hidden="1" outlineLevel="2">
      <c r="C82" s="35" t="s">
        <v>48</v>
      </c>
      <c r="D82" s="28">
        <v>13</v>
      </c>
      <c r="E82" s="28">
        <v>61</v>
      </c>
      <c r="F82" s="28">
        <v>130</v>
      </c>
      <c r="G82" s="28">
        <v>56</v>
      </c>
      <c r="H82" s="28">
        <v>187</v>
      </c>
      <c r="I82" s="20">
        <v>176</v>
      </c>
      <c r="K82" s="23">
        <f t="shared" si="36"/>
        <v>447</v>
      </c>
      <c r="L82" s="23">
        <f t="shared" si="37"/>
        <v>13</v>
      </c>
      <c r="M82" s="23">
        <f t="shared" si="38"/>
        <v>187</v>
      </c>
      <c r="N82" s="23">
        <f t="shared" si="39"/>
        <v>89.4</v>
      </c>
    </row>
    <row r="83" spans="3:14" collapsed="1">
      <c r="C83" s="32" t="s">
        <v>86</v>
      </c>
      <c r="D83" s="28">
        <f>((D82/ 'First Table'!I12  )*100)/D5</f>
        <v>52.353242048057965</v>
      </c>
      <c r="E83" s="28">
        <f>((E82/    'First Table'!I13   )*100)/E5</f>
        <v>73.46961612404786</v>
      </c>
      <c r="F83" s="28">
        <f>((F82/    'First Table'!I14    )*100)/F5</f>
        <v>48.58642735042735</v>
      </c>
      <c r="G83" s="28">
        <f>((G82/  'First Table'!I15  )*100)/G5</f>
        <v>69.894450087904062</v>
      </c>
      <c r="H83" s="28">
        <f>((H82/  'First Table'!I16    )*100)/H5</f>
        <v>38.132283061065039</v>
      </c>
      <c r="I83" s="20" t="e">
        <f>((I32/   'First Table'!I7    )*100)/#REF!</f>
        <v>#REF!</v>
      </c>
      <c r="K83" s="23">
        <f t="shared" ref="K83:K95" si="40">SUM(D83:H83)</f>
        <v>282.43601867150227</v>
      </c>
      <c r="L83" s="23">
        <f t="shared" ref="L83:L95" si="41">MIN(D83:H83)</f>
        <v>38.132283061065039</v>
      </c>
      <c r="M83" s="23">
        <f t="shared" ref="M83:M95" si="42">MAX(D83:H83)</f>
        <v>73.46961612404786</v>
      </c>
      <c r="N83" s="23">
        <f t="shared" ref="N83:N95" si="43">K83/5</f>
        <v>56.487203734300451</v>
      </c>
    </row>
    <row r="84" spans="3:14" hidden="1" outlineLevel="2">
      <c r="C84" s="35" t="s">
        <v>49</v>
      </c>
      <c r="D84" s="28">
        <v>15</v>
      </c>
      <c r="E84" s="28">
        <v>60</v>
      </c>
      <c r="F84" s="28">
        <v>126</v>
      </c>
      <c r="G84" s="28">
        <v>51</v>
      </c>
      <c r="H84" s="28">
        <v>181</v>
      </c>
      <c r="I84" s="20">
        <v>179</v>
      </c>
      <c r="K84" s="23">
        <f t="shared" si="40"/>
        <v>433</v>
      </c>
      <c r="L84" s="23">
        <f t="shared" si="41"/>
        <v>15</v>
      </c>
      <c r="M84" s="23">
        <f t="shared" si="42"/>
        <v>181</v>
      </c>
      <c r="N84" s="23">
        <f t="shared" si="43"/>
        <v>86.6</v>
      </c>
    </row>
    <row r="85" spans="3:14" collapsed="1">
      <c r="C85" s="32" t="s">
        <v>87</v>
      </c>
      <c r="D85" s="28">
        <f>((D84/  'First Table'!I12  )*100)/D5</f>
        <v>60.407586978528435</v>
      </c>
      <c r="E85" s="28">
        <f>((E84/    'First Table'!I13   )*100)/E5</f>
        <v>72.26519618758806</v>
      </c>
      <c r="F85" s="28">
        <f>((F84/   'First Table'!I14    )*100)/F5</f>
        <v>47.091460355029582</v>
      </c>
      <c r="G85" s="28">
        <f>((G84/  'First Table'!I15  )*100)/G5</f>
        <v>63.653874187198333</v>
      </c>
      <c r="H85" s="28">
        <f>((H84/   'First Table'!I16    )*100)/H5</f>
        <v>36.908787347875787</v>
      </c>
      <c r="I85" s="20" t="e">
        <f>((I84/   'First Table'!I7    )*100)/#REF!</f>
        <v>#REF!</v>
      </c>
      <c r="K85" s="23">
        <f t="shared" si="40"/>
        <v>280.3269050562202</v>
      </c>
      <c r="L85" s="23">
        <f t="shared" si="41"/>
        <v>36.908787347875787</v>
      </c>
      <c r="M85" s="23">
        <f t="shared" si="42"/>
        <v>72.26519618758806</v>
      </c>
      <c r="N85" s="23">
        <f t="shared" si="43"/>
        <v>56.065381011244042</v>
      </c>
    </row>
    <row r="86" spans="3:14" hidden="1" outlineLevel="2">
      <c r="C86" s="35" t="s">
        <v>50</v>
      </c>
      <c r="D86" s="28">
        <v>15</v>
      </c>
      <c r="E86" s="28">
        <v>58</v>
      </c>
      <c r="F86" s="28">
        <v>124</v>
      </c>
      <c r="G86" s="28">
        <v>52</v>
      </c>
      <c r="H86" s="28">
        <v>172</v>
      </c>
      <c r="I86" s="20">
        <v>173</v>
      </c>
      <c r="K86" s="23">
        <f t="shared" si="40"/>
        <v>421</v>
      </c>
      <c r="L86" s="23">
        <f t="shared" si="41"/>
        <v>15</v>
      </c>
      <c r="M86" s="23">
        <f t="shared" si="42"/>
        <v>172</v>
      </c>
      <c r="N86" s="23">
        <f t="shared" si="43"/>
        <v>84.2</v>
      </c>
    </row>
    <row r="87" spans="3:14" collapsed="1">
      <c r="C87" s="32" t="s">
        <v>88</v>
      </c>
      <c r="D87" s="28">
        <f>((D86/ 'First Table'!I12  )*100)/D5</f>
        <v>60.407586978528435</v>
      </c>
      <c r="E87" s="28">
        <f>((E86/   'First Table'!I13   )*100)/E5</f>
        <v>69.856356314668474</v>
      </c>
      <c r="F87" s="28">
        <f>((F86/   'First Table'!I14    )*100)/F5</f>
        <v>46.343976857330702</v>
      </c>
      <c r="G87" s="28">
        <f>((G86/  'First Table'!I15  )*100)/G5</f>
        <v>64.901989367339482</v>
      </c>
      <c r="H87" s="28">
        <f>((H86/    'First Table'!I16    )*100)/H5</f>
        <v>35.073543778091903</v>
      </c>
      <c r="I87" s="20" t="e">
        <f>((I86/   'First Table'!I7    )*100)/#REF!</f>
        <v>#REF!</v>
      </c>
      <c r="K87" s="23">
        <f t="shared" si="40"/>
        <v>276.58345329595898</v>
      </c>
      <c r="L87" s="23">
        <f t="shared" si="41"/>
        <v>35.073543778091903</v>
      </c>
      <c r="M87" s="23">
        <f t="shared" si="42"/>
        <v>69.856356314668474</v>
      </c>
      <c r="N87" s="23">
        <f t="shared" si="43"/>
        <v>55.316690659191792</v>
      </c>
    </row>
    <row r="88" spans="3:14" hidden="1" outlineLevel="2">
      <c r="C88" s="35" t="s">
        <v>51</v>
      </c>
      <c r="D88" s="28">
        <v>13</v>
      </c>
      <c r="E88" s="28">
        <v>61</v>
      </c>
      <c r="F88" s="28">
        <v>136</v>
      </c>
      <c r="G88" s="28">
        <v>58</v>
      </c>
      <c r="H88" s="28">
        <v>200</v>
      </c>
      <c r="I88" s="20">
        <v>197</v>
      </c>
      <c r="K88" s="23">
        <f t="shared" si="40"/>
        <v>468</v>
      </c>
      <c r="L88" s="23">
        <f t="shared" si="41"/>
        <v>13</v>
      </c>
      <c r="M88" s="23">
        <f t="shared" si="42"/>
        <v>200</v>
      </c>
      <c r="N88" s="23">
        <f t="shared" si="43"/>
        <v>93.6</v>
      </c>
    </row>
    <row r="89" spans="3:14" collapsed="1">
      <c r="C89" s="30" t="s">
        <v>89</v>
      </c>
      <c r="D89" s="28">
        <f>((D88/  'First Table'!I12  )*100)/D5</f>
        <v>52.353242048057965</v>
      </c>
      <c r="E89" s="28">
        <v>59</v>
      </c>
      <c r="F89" s="28">
        <f>((F88/    'First Table'!I14    )*100)/F5</f>
        <v>50.828877843523998</v>
      </c>
      <c r="G89" s="31">
        <f>((G88/  'First Table'!I15  )*100)/G5</f>
        <v>72.390680448186345</v>
      </c>
      <c r="H89" s="28">
        <f>((H88/    'First Table'!I16    )*100)/H5</f>
        <v>40.783190439641757</v>
      </c>
      <c r="I89" s="20" t="e">
        <f>((I88/   'First Table'!I7    )*100)/#REF!</f>
        <v>#REF!</v>
      </c>
      <c r="K89" s="23">
        <f t="shared" si="40"/>
        <v>275.35599077941009</v>
      </c>
      <c r="L89" s="23">
        <f t="shared" si="41"/>
        <v>40.783190439641757</v>
      </c>
      <c r="M89" s="23">
        <f t="shared" si="42"/>
        <v>72.390680448186345</v>
      </c>
      <c r="N89" s="23">
        <f t="shared" si="43"/>
        <v>55.071198155882016</v>
      </c>
    </row>
    <row r="90" spans="3:14" hidden="1" outlineLevel="2">
      <c r="C90" s="35" t="s">
        <v>52</v>
      </c>
      <c r="D90" s="28">
        <v>16</v>
      </c>
      <c r="E90" s="28">
        <v>63</v>
      </c>
      <c r="F90" s="28">
        <v>134</v>
      </c>
      <c r="G90" s="28">
        <v>56</v>
      </c>
      <c r="H90" s="28">
        <v>196</v>
      </c>
      <c r="I90" s="20">
        <v>197</v>
      </c>
      <c r="K90" s="23">
        <f t="shared" si="40"/>
        <v>465</v>
      </c>
      <c r="L90" s="23">
        <f t="shared" si="41"/>
        <v>16</v>
      </c>
      <c r="M90" s="23">
        <f t="shared" si="42"/>
        <v>196</v>
      </c>
      <c r="N90" s="23">
        <f t="shared" si="43"/>
        <v>93</v>
      </c>
    </row>
    <row r="91" spans="3:14" collapsed="1">
      <c r="C91" s="30" t="s">
        <v>90</v>
      </c>
      <c r="D91" s="31">
        <f>((D90/ 'First Table'!I12  )*100)/D5</f>
        <v>64.434759443763653</v>
      </c>
      <c r="E91" s="28">
        <v>59</v>
      </c>
      <c r="F91" s="28">
        <f>((F90/    'First Table'!I14    )*100)/F5</f>
        <v>50.08139434582511</v>
      </c>
      <c r="G91" s="28">
        <f>((G90/ 'First Table'!I15  )*100)/G5</f>
        <v>69.894450087904062</v>
      </c>
      <c r="H91" s="28">
        <f>((H90/   'First Table'!I16    )*100)/H5</f>
        <v>39.967526630848923</v>
      </c>
      <c r="I91" s="20" t="e">
        <f>((I90/   'First Table'!I7    )*100)/#REF!</f>
        <v>#REF!</v>
      </c>
      <c r="K91" s="23">
        <f t="shared" si="40"/>
        <v>283.37813050834177</v>
      </c>
      <c r="L91" s="23">
        <f t="shared" si="41"/>
        <v>39.967526630848923</v>
      </c>
      <c r="M91" s="23">
        <f t="shared" si="42"/>
        <v>69.894450087904062</v>
      </c>
      <c r="N91" s="23">
        <f t="shared" si="43"/>
        <v>56.675626101668357</v>
      </c>
    </row>
    <row r="92" spans="3:14" hidden="1" outlineLevel="2">
      <c r="C92" s="34" t="s">
        <v>53</v>
      </c>
      <c r="D92" s="31">
        <v>16</v>
      </c>
      <c r="E92" s="28">
        <v>60</v>
      </c>
      <c r="F92" s="28">
        <v>135</v>
      </c>
      <c r="G92" s="28">
        <v>56</v>
      </c>
      <c r="H92" s="28">
        <v>193</v>
      </c>
      <c r="I92" s="20">
        <v>194</v>
      </c>
      <c r="K92" s="23">
        <f t="shared" si="40"/>
        <v>460</v>
      </c>
      <c r="L92" s="23">
        <f t="shared" si="41"/>
        <v>16</v>
      </c>
      <c r="M92" s="23">
        <f t="shared" si="42"/>
        <v>193</v>
      </c>
      <c r="N92" s="23">
        <f t="shared" si="43"/>
        <v>92</v>
      </c>
    </row>
    <row r="93" spans="3:14" collapsed="1">
      <c r="C93" s="30" t="s">
        <v>91</v>
      </c>
      <c r="D93" s="31">
        <f>((D92/  'First Table'!I12  )*100)/D5</f>
        <v>64.434759443763653</v>
      </c>
      <c r="E93" s="28">
        <f>((E92/   'First Table'!I13   )*100)/E5</f>
        <v>72.26519618758806</v>
      </c>
      <c r="F93" s="28">
        <f>((F92/   'First Table'!I14    )*100)/F5</f>
        <v>50.455136094674558</v>
      </c>
      <c r="G93" s="28">
        <f>((G92/ 'First Table'!I15  )*100)/G5</f>
        <v>69.894450087904062</v>
      </c>
      <c r="H93" s="28">
        <f>((H92/    'First Table'!I16    )*100)/H5</f>
        <v>39.355778774254297</v>
      </c>
      <c r="I93" s="20" t="e">
        <f>((I92/   'First Table'!I7    )*100)/#REF!</f>
        <v>#REF!</v>
      </c>
      <c r="K93" s="23">
        <f t="shared" si="40"/>
        <v>296.40532058818462</v>
      </c>
      <c r="L93" s="23">
        <f t="shared" si="41"/>
        <v>39.355778774254297</v>
      </c>
      <c r="M93" s="23">
        <f t="shared" si="42"/>
        <v>72.26519618758806</v>
      </c>
      <c r="N93" s="23">
        <f t="shared" si="43"/>
        <v>59.281064117636923</v>
      </c>
    </row>
    <row r="94" spans="3:14" hidden="1" outlineLevel="2">
      <c r="C94" s="32" t="s">
        <v>48</v>
      </c>
      <c r="D94" s="28">
        <v>14</v>
      </c>
      <c r="E94" s="28">
        <v>63</v>
      </c>
      <c r="F94" s="28">
        <v>130</v>
      </c>
      <c r="G94" s="28">
        <v>56</v>
      </c>
      <c r="H94" s="28">
        <v>186</v>
      </c>
      <c r="I94" s="20">
        <v>179</v>
      </c>
      <c r="K94" s="23">
        <f t="shared" si="40"/>
        <v>449</v>
      </c>
      <c r="L94" s="23">
        <f t="shared" si="41"/>
        <v>14</v>
      </c>
      <c r="M94" s="23">
        <f t="shared" si="42"/>
        <v>186</v>
      </c>
      <c r="N94" s="23">
        <f t="shared" si="43"/>
        <v>89.8</v>
      </c>
    </row>
    <row r="95" spans="3:14" collapsed="1">
      <c r="C95" s="32" t="s">
        <v>92</v>
      </c>
      <c r="D95" s="28">
        <f>((D94/ 'First Table'!I12  )*100)/D5</f>
        <v>56.380414513293204</v>
      </c>
      <c r="E95" s="28">
        <f>((E94/    'First Table'!I13   )*100)/E5</f>
        <v>75.87845599696746</v>
      </c>
      <c r="F95" s="28">
        <f>((F94/   'First Table'!I14    )*100)/F5</f>
        <v>48.58642735042735</v>
      </c>
      <c r="G95" s="28">
        <f>((G94/  'First Table'!I15  )*100)/G5</f>
        <v>69.894450087904062</v>
      </c>
      <c r="H95" s="28">
        <f>((H94/   'First Table'!I16    )*100)/H5</f>
        <v>37.92836710886683</v>
      </c>
      <c r="I95" s="20" t="e">
        <f>((I94/   'First Table'!I16    )*100)/I4</f>
        <v>#VALUE!</v>
      </c>
      <c r="K95" s="23">
        <f t="shared" si="40"/>
        <v>288.66811505745892</v>
      </c>
      <c r="L95" s="23">
        <f t="shared" si="41"/>
        <v>37.92836710886683</v>
      </c>
      <c r="M95" s="23">
        <f t="shared" si="42"/>
        <v>75.87845599696746</v>
      </c>
      <c r="N95" s="23">
        <f t="shared" si="43"/>
        <v>57.733623011491787</v>
      </c>
    </row>
    <row r="96" spans="3:14" hidden="1" outlineLevel="2">
      <c r="C96" s="35" t="s">
        <v>49</v>
      </c>
      <c r="D96" s="28">
        <v>11</v>
      </c>
      <c r="E96" s="28">
        <v>66</v>
      </c>
      <c r="F96" s="28">
        <v>129</v>
      </c>
      <c r="G96" s="28">
        <v>51</v>
      </c>
      <c r="H96" s="28">
        <v>191</v>
      </c>
      <c r="I96" s="20">
        <v>179</v>
      </c>
      <c r="K96" s="23">
        <f t="shared" ref="K96:K107" si="44">SUM(D96:H96)</f>
        <v>448</v>
      </c>
      <c r="L96" s="23">
        <f t="shared" ref="L96:L107" si="45">MIN(D96:H96)</f>
        <v>11</v>
      </c>
      <c r="M96" s="23">
        <f t="shared" ref="M96:M107" si="46">MAX(D96:H96)</f>
        <v>191</v>
      </c>
      <c r="N96" s="23">
        <f t="shared" ref="N96:N107" si="47">K96/5</f>
        <v>89.6</v>
      </c>
    </row>
    <row r="97" spans="3:14" collapsed="1">
      <c r="C97" s="32" t="s">
        <v>94</v>
      </c>
      <c r="D97" s="28">
        <f>((D96/'First Table'!I12  )*100)/D5</f>
        <v>44.298897117587515</v>
      </c>
      <c r="E97" s="28">
        <f>((E96/   'First Table'!I13   )*100)/E5</f>
        <v>79.491715806346861</v>
      </c>
      <c r="F97" s="28">
        <f>((F96/    'First Table'!I14    )*100)/F5</f>
        <v>48.21268560157791</v>
      </c>
      <c r="G97" s="28">
        <f>((G96/  'First Table'!I15  )*100)/G5</f>
        <v>63.653874187198333</v>
      </c>
      <c r="H97" s="28">
        <f>((H96/   'First Table'!I16    )*100)/H5</f>
        <v>38.947946869857873</v>
      </c>
      <c r="I97" s="20" t="e">
        <f>((I96/   'First Table'!I18    )*100)/I6</f>
        <v>#DIV/0!</v>
      </c>
      <c r="K97" s="23">
        <f t="shared" si="44"/>
        <v>274.60511958256848</v>
      </c>
      <c r="L97" s="23">
        <f t="shared" si="45"/>
        <v>38.947946869857873</v>
      </c>
      <c r="M97" s="23">
        <f t="shared" si="46"/>
        <v>79.491715806346861</v>
      </c>
      <c r="N97" s="23">
        <f t="shared" si="47"/>
        <v>54.921023916513697</v>
      </c>
    </row>
    <row r="98" spans="3:14" hidden="1" outlineLevel="2">
      <c r="C98" s="35" t="s">
        <v>50</v>
      </c>
      <c r="D98" s="28">
        <v>10</v>
      </c>
      <c r="E98" s="28">
        <v>62</v>
      </c>
      <c r="F98" s="28">
        <v>128</v>
      </c>
      <c r="G98" s="28">
        <v>50</v>
      </c>
      <c r="H98" s="28">
        <v>186</v>
      </c>
      <c r="I98" s="20">
        <v>173</v>
      </c>
      <c r="K98" s="23">
        <f t="shared" si="44"/>
        <v>436</v>
      </c>
      <c r="L98" s="23">
        <f t="shared" si="45"/>
        <v>10</v>
      </c>
      <c r="M98" s="23">
        <f t="shared" si="46"/>
        <v>186</v>
      </c>
      <c r="N98" s="23">
        <f t="shared" si="47"/>
        <v>87.2</v>
      </c>
    </row>
    <row r="99" spans="3:14" collapsed="1">
      <c r="C99" s="32" t="s">
        <v>93</v>
      </c>
      <c r="D99" s="28">
        <f>((D98/ 'First Table'!I12  )*100)/D5</f>
        <v>40.271724652352283</v>
      </c>
      <c r="E99" s="28">
        <f>((E98/  'First Table'!I13   )*100)/E5</f>
        <v>74.67403606050766</v>
      </c>
      <c r="F99" s="28">
        <f>((F98/    'First Table'!I14    )*100)/F5</f>
        <v>47.838943852728463</v>
      </c>
      <c r="G99" s="28">
        <f>((G98/ 'First Table'!I15  )*100)/G5</f>
        <v>62.405759007057199</v>
      </c>
      <c r="H99" s="28">
        <f>((H98/   'First Table'!I16    )*100)/H5</f>
        <v>37.92836710886683</v>
      </c>
      <c r="I99" s="20" t="e">
        <f>((I98/   'First Table'!I18    )*100)/I6</f>
        <v>#DIV/0!</v>
      </c>
      <c r="K99" s="23">
        <f t="shared" si="44"/>
        <v>263.11883068151246</v>
      </c>
      <c r="L99" s="23">
        <f t="shared" si="45"/>
        <v>37.92836710886683</v>
      </c>
      <c r="M99" s="23">
        <f t="shared" si="46"/>
        <v>74.67403606050766</v>
      </c>
      <c r="N99" s="23">
        <f t="shared" si="47"/>
        <v>52.623766136302493</v>
      </c>
    </row>
    <row r="100" spans="3:14" hidden="1" outlineLevel="2">
      <c r="C100" s="35" t="s">
        <v>51</v>
      </c>
      <c r="D100" s="28">
        <v>14</v>
      </c>
      <c r="E100" s="28">
        <v>63</v>
      </c>
      <c r="F100" s="28">
        <v>136</v>
      </c>
      <c r="G100" s="28">
        <v>56</v>
      </c>
      <c r="H100" s="28">
        <v>186</v>
      </c>
      <c r="I100" s="20">
        <v>197</v>
      </c>
      <c r="K100" s="23">
        <f t="shared" si="44"/>
        <v>455</v>
      </c>
      <c r="L100" s="23">
        <f t="shared" si="45"/>
        <v>14</v>
      </c>
      <c r="M100" s="23">
        <f t="shared" si="46"/>
        <v>186</v>
      </c>
      <c r="N100" s="23">
        <f t="shared" si="47"/>
        <v>91</v>
      </c>
    </row>
    <row r="101" spans="3:14" collapsed="1">
      <c r="C101" s="32" t="s">
        <v>96</v>
      </c>
      <c r="D101" s="28">
        <f>((D100/ 'First Table'!I12  )*100)/D5</f>
        <v>56.380414513293204</v>
      </c>
      <c r="E101" s="28">
        <f>((E100/  'First Table'!I13   )*100)/E5</f>
        <v>75.87845599696746</v>
      </c>
      <c r="F101" s="28">
        <f>((F100/   'First Table'!I14    )*100)/F5</f>
        <v>50.828877843523998</v>
      </c>
      <c r="G101" s="28">
        <f>((G100/  'First Table'!I15  )*100)/G5</f>
        <v>69.894450087904062</v>
      </c>
      <c r="H101" s="28">
        <f>((H100/   'First Table'!I16    )*100)/H5</f>
        <v>37.92836710886683</v>
      </c>
      <c r="I101" s="20" t="e">
        <f>((I100/   'First Table'!I18    )*100)/I6</f>
        <v>#DIV/0!</v>
      </c>
      <c r="K101" s="23">
        <f t="shared" si="44"/>
        <v>290.91056555055553</v>
      </c>
      <c r="L101" s="23">
        <f t="shared" si="45"/>
        <v>37.92836710886683</v>
      </c>
      <c r="M101" s="23">
        <f t="shared" si="46"/>
        <v>75.87845599696746</v>
      </c>
      <c r="N101" s="23">
        <f t="shared" si="47"/>
        <v>58.182113110111104</v>
      </c>
    </row>
    <row r="102" spans="3:14" hidden="1" outlineLevel="2">
      <c r="C102" s="35" t="s">
        <v>52</v>
      </c>
      <c r="D102" s="28">
        <v>12</v>
      </c>
      <c r="E102" s="28">
        <v>63</v>
      </c>
      <c r="F102" s="28">
        <v>134</v>
      </c>
      <c r="G102" s="28">
        <v>55</v>
      </c>
      <c r="H102" s="28">
        <v>194</v>
      </c>
      <c r="I102" s="20">
        <v>197</v>
      </c>
      <c r="K102" s="23">
        <f t="shared" si="44"/>
        <v>458</v>
      </c>
      <c r="L102" s="23">
        <f t="shared" si="45"/>
        <v>12</v>
      </c>
      <c r="M102" s="23">
        <f t="shared" si="46"/>
        <v>194</v>
      </c>
      <c r="N102" s="23">
        <f t="shared" si="47"/>
        <v>91.6</v>
      </c>
    </row>
    <row r="103" spans="3:14" collapsed="1">
      <c r="C103" s="32" t="s">
        <v>97</v>
      </c>
      <c r="D103" s="28">
        <f>((D102/ 'First Table'!I12  )*100)/D5</f>
        <v>48.32606958282274</v>
      </c>
      <c r="E103" s="28">
        <f>((E102/  'First Table'!I13   )*100)/E5</f>
        <v>75.87845599696746</v>
      </c>
      <c r="F103" s="28">
        <f>((F102/    'First Table'!I14    )*100)/F5</f>
        <v>50.08139434582511</v>
      </c>
      <c r="G103" s="28">
        <f>((G102/  'First Table'!I15  )*100)/G5</f>
        <v>68.646334907762906</v>
      </c>
      <c r="H103" s="28">
        <f>((H102/    'First Table'!I16    )*100)/H5</f>
        <v>39.559694726452499</v>
      </c>
      <c r="I103" s="20" t="e">
        <f>((I102/   'First Table'!I18    )*100)/I6</f>
        <v>#DIV/0!</v>
      </c>
      <c r="K103" s="23">
        <f t="shared" si="44"/>
        <v>282.49194955983069</v>
      </c>
      <c r="L103" s="23">
        <f t="shared" si="45"/>
        <v>39.559694726452499</v>
      </c>
      <c r="M103" s="23">
        <f t="shared" si="46"/>
        <v>75.87845599696746</v>
      </c>
      <c r="N103" s="23">
        <f t="shared" si="47"/>
        <v>56.498389911966136</v>
      </c>
    </row>
    <row r="104" spans="3:14" hidden="1" outlineLevel="2">
      <c r="C104" s="35" t="s">
        <v>53</v>
      </c>
      <c r="D104" s="28">
        <v>11</v>
      </c>
      <c r="E104" s="28">
        <v>60</v>
      </c>
      <c r="F104" s="28">
        <v>133</v>
      </c>
      <c r="G104" s="28">
        <v>52</v>
      </c>
      <c r="H104" s="28">
        <v>195</v>
      </c>
      <c r="I104" s="20">
        <v>194</v>
      </c>
      <c r="K104" s="23">
        <f t="shared" si="44"/>
        <v>451</v>
      </c>
      <c r="L104" s="23">
        <f t="shared" si="45"/>
        <v>11</v>
      </c>
      <c r="M104" s="23">
        <f t="shared" si="46"/>
        <v>195</v>
      </c>
      <c r="N104" s="23">
        <f t="shared" si="47"/>
        <v>90.2</v>
      </c>
    </row>
    <row r="105" spans="3:14" collapsed="1">
      <c r="C105" s="32" t="s">
        <v>98</v>
      </c>
      <c r="D105" s="28">
        <f>((D104/'First Table'!I12  )*100)/D5</f>
        <v>44.298897117587515</v>
      </c>
      <c r="E105" s="28">
        <f>((E104/   'First Table'!I13   )*100)/E5</f>
        <v>72.26519618758806</v>
      </c>
      <c r="F105" s="28">
        <f>((F104/    'First Table'!I14    )*100)/F5</f>
        <v>49.707652596975677</v>
      </c>
      <c r="G105" s="28">
        <f>((G104/ 'First Table'!I15  )*100)/G5</f>
        <v>64.901989367339482</v>
      </c>
      <c r="H105" s="28">
        <f>((H104/    'First Table'!I16    )*100)/H5</f>
        <v>39.763610678650707</v>
      </c>
      <c r="I105" s="20" t="e">
        <f>((I104/   'First Table'!I18    )*100)/I6</f>
        <v>#DIV/0!</v>
      </c>
      <c r="K105" s="23">
        <f t="shared" si="44"/>
        <v>270.93734594814146</v>
      </c>
      <c r="L105" s="23">
        <f t="shared" si="45"/>
        <v>39.763610678650707</v>
      </c>
      <c r="M105" s="23">
        <f t="shared" si="46"/>
        <v>72.26519618758806</v>
      </c>
      <c r="N105" s="23">
        <f t="shared" si="47"/>
        <v>54.187469189628288</v>
      </c>
    </row>
    <row r="106" spans="3:14" hidden="1" outlineLevel="2">
      <c r="C106" s="32" t="s">
        <v>48</v>
      </c>
      <c r="D106" s="28">
        <v>11</v>
      </c>
      <c r="E106" s="28">
        <v>64</v>
      </c>
      <c r="F106" s="28">
        <v>129</v>
      </c>
      <c r="G106" s="28">
        <v>49</v>
      </c>
      <c r="H106" s="28">
        <v>186</v>
      </c>
      <c r="I106" s="20">
        <v>179</v>
      </c>
      <c r="K106" s="23">
        <f t="shared" si="44"/>
        <v>439</v>
      </c>
      <c r="L106" s="23">
        <f t="shared" si="45"/>
        <v>11</v>
      </c>
      <c r="M106" s="23">
        <f t="shared" si="46"/>
        <v>186</v>
      </c>
      <c r="N106" s="23">
        <f t="shared" si="47"/>
        <v>87.8</v>
      </c>
    </row>
    <row r="107" spans="3:14" collapsed="1">
      <c r="C107" s="32" t="s">
        <v>99</v>
      </c>
      <c r="D107" s="28">
        <f>((D106/ 'First Table'!I12  )*100)/D5</f>
        <v>44.298897117587515</v>
      </c>
      <c r="E107" s="28">
        <f>((E106/   'First Table'!I13   )*100)/E5</f>
        <v>77.082875933427275</v>
      </c>
      <c r="F107" s="28">
        <f>((F106/   'First Table'!I14    )*100)/F5</f>
        <v>48.21268560157791</v>
      </c>
      <c r="G107" s="28">
        <f>((G106/  'First Table'!I15  )*100)/G5</f>
        <v>61.157643826916051</v>
      </c>
      <c r="H107" s="28">
        <f>((H106/  'First Table'!I16    )*100)/H5</f>
        <v>37.92836710886683</v>
      </c>
      <c r="I107" s="20" t="e">
        <f>((I106/   'First Table'!I27    )*100)/I15</f>
        <v>#DIV/0!</v>
      </c>
      <c r="K107" s="23">
        <f t="shared" si="44"/>
        <v>268.68046958837556</v>
      </c>
      <c r="L107" s="23">
        <f t="shared" si="45"/>
        <v>37.92836710886683</v>
      </c>
      <c r="M107" s="23">
        <f t="shared" si="46"/>
        <v>77.082875933427275</v>
      </c>
      <c r="N107" s="23">
        <f t="shared" si="47"/>
        <v>53.736093917675113</v>
      </c>
    </row>
    <row r="108" spans="3:14" hidden="1" outlineLevel="2">
      <c r="C108" s="35" t="s">
        <v>49</v>
      </c>
      <c r="D108" s="28">
        <v>14</v>
      </c>
      <c r="E108" s="28">
        <v>61</v>
      </c>
      <c r="F108" s="28">
        <v>125</v>
      </c>
      <c r="G108" s="28">
        <v>48</v>
      </c>
      <c r="H108" s="28">
        <v>186</v>
      </c>
      <c r="I108" s="20">
        <v>179</v>
      </c>
      <c r="K108" s="23">
        <f t="shared" ref="K108:K117" si="48">SUM(D108:H108)</f>
        <v>434</v>
      </c>
      <c r="L108" s="23">
        <f t="shared" si="6"/>
        <v>14</v>
      </c>
      <c r="M108" s="23">
        <f t="shared" si="7"/>
        <v>186</v>
      </c>
      <c r="N108" s="23">
        <f t="shared" si="1"/>
        <v>86.8</v>
      </c>
    </row>
    <row r="109" spans="3:14" collapsed="1">
      <c r="C109" s="32" t="s">
        <v>100</v>
      </c>
      <c r="D109" s="28">
        <f>((D108/ 'First Table'!I12  )*100)/D5</f>
        <v>56.380414513293204</v>
      </c>
      <c r="E109" s="28">
        <f>((E108/   'First Table'!I13   )*100)/E5</f>
        <v>73.46961612404786</v>
      </c>
      <c r="F109" s="28">
        <f>((F108/   'First Table'!I14    )*100)/F5</f>
        <v>46.717718606180135</v>
      </c>
      <c r="G109" s="28">
        <f>((G108/ 'First Table'!I15  )*100)/G5</f>
        <v>59.909528646774909</v>
      </c>
      <c r="H109" s="28">
        <f>((H108/   'First Table'!I16    )*100)/H5</f>
        <v>37.92836710886683</v>
      </c>
      <c r="I109" s="20" t="e">
        <f>((I108/   'First Table'!I29    )*100)/I17</f>
        <v>#DIV/0!</v>
      </c>
      <c r="K109" s="23">
        <f t="shared" si="48"/>
        <v>274.40564499916292</v>
      </c>
      <c r="L109" s="23">
        <f t="shared" si="6"/>
        <v>37.92836710886683</v>
      </c>
      <c r="M109" s="23">
        <f t="shared" si="7"/>
        <v>73.46961612404786</v>
      </c>
      <c r="N109" s="23">
        <f t="shared" si="1"/>
        <v>54.881128999832583</v>
      </c>
    </row>
    <row r="110" spans="3:14" hidden="1" outlineLevel="2">
      <c r="C110" s="35" t="s">
        <v>50</v>
      </c>
      <c r="D110" s="28">
        <v>14</v>
      </c>
      <c r="E110" s="28">
        <v>60</v>
      </c>
      <c r="F110" s="28">
        <v>122</v>
      </c>
      <c r="G110" s="28">
        <v>50</v>
      </c>
      <c r="H110" s="28">
        <v>181</v>
      </c>
      <c r="I110" s="20">
        <v>173</v>
      </c>
      <c r="K110" s="23">
        <f t="shared" si="48"/>
        <v>427</v>
      </c>
      <c r="L110" s="23">
        <f t="shared" si="6"/>
        <v>14</v>
      </c>
      <c r="M110" s="23">
        <f t="shared" si="7"/>
        <v>181</v>
      </c>
      <c r="N110" s="23">
        <f t="shared" si="1"/>
        <v>85.4</v>
      </c>
    </row>
    <row r="111" spans="3:14" collapsed="1">
      <c r="C111" s="32" t="s">
        <v>101</v>
      </c>
      <c r="D111" s="28">
        <f>((D110/ 'First Table'!I12  )*100)/D5</f>
        <v>56.380414513293204</v>
      </c>
      <c r="E111" s="28">
        <f>((E110/   'First Table'!I13   )*100)/E5</f>
        <v>72.26519618758806</v>
      </c>
      <c r="F111" s="28">
        <f>((F110/   'First Table'!I14    )*100)/F5</f>
        <v>45.596493359631815</v>
      </c>
      <c r="G111" s="28">
        <f>((G110/ 'First Table'!I15  )*100)/G5</f>
        <v>62.405759007057199</v>
      </c>
      <c r="H111" s="28">
        <f>((H110/   'First Table'!I16    )*100)/H5</f>
        <v>36.908787347875787</v>
      </c>
      <c r="I111" s="20" t="e">
        <f>((I110/   'First Table'!I29    )*100)/I17</f>
        <v>#DIV/0!</v>
      </c>
      <c r="K111" s="23">
        <f t="shared" si="48"/>
        <v>273.55665041544603</v>
      </c>
      <c r="L111" s="23">
        <f t="shared" si="6"/>
        <v>36.908787347875787</v>
      </c>
      <c r="M111" s="23">
        <f t="shared" si="7"/>
        <v>72.26519618758806</v>
      </c>
      <c r="N111" s="23">
        <f t="shared" si="1"/>
        <v>54.711330083089209</v>
      </c>
    </row>
    <row r="112" spans="3:14" hidden="1" outlineLevel="2">
      <c r="C112" s="35" t="s">
        <v>51</v>
      </c>
      <c r="D112" s="28">
        <v>15</v>
      </c>
      <c r="E112" s="28">
        <v>63</v>
      </c>
      <c r="F112" s="28">
        <v>130</v>
      </c>
      <c r="G112" s="28">
        <v>57</v>
      </c>
      <c r="H112" s="28">
        <v>196</v>
      </c>
      <c r="I112" s="20">
        <v>197</v>
      </c>
      <c r="K112" s="23">
        <f t="shared" si="48"/>
        <v>461</v>
      </c>
      <c r="L112" s="23">
        <f t="shared" si="6"/>
        <v>15</v>
      </c>
      <c r="M112" s="23">
        <f t="shared" si="7"/>
        <v>196</v>
      </c>
      <c r="N112" s="23">
        <f t="shared" si="1"/>
        <v>92.2</v>
      </c>
    </row>
    <row r="113" spans="3:14" collapsed="1">
      <c r="C113" s="32" t="s">
        <v>95</v>
      </c>
      <c r="D113" s="28">
        <f>((D112/ 'First Table'!I12  )*100)/D5</f>
        <v>60.407586978528435</v>
      </c>
      <c r="E113" s="28">
        <f>((E112/   'First Table'!I13   )*100)/E5</f>
        <v>75.87845599696746</v>
      </c>
      <c r="F113" s="28">
        <f>((F112/   'First Table'!I14    )*100)/F5</f>
        <v>48.58642735042735</v>
      </c>
      <c r="G113" s="28">
        <f>((G112/ 'First Table'!I15  )*100)/G5</f>
        <v>71.142565268045203</v>
      </c>
      <c r="H113" s="28">
        <f>((H112/   'First Table'!I16    )*100)/H5</f>
        <v>39.967526630848923</v>
      </c>
      <c r="I113" s="20" t="e">
        <f>((I112/   'First Table'!I29    )*100)/I17</f>
        <v>#DIV/0!</v>
      </c>
      <c r="K113" s="23">
        <f t="shared" si="48"/>
        <v>295.98256222481734</v>
      </c>
      <c r="L113" s="23">
        <f t="shared" si="6"/>
        <v>39.967526630848923</v>
      </c>
      <c r="M113" s="23">
        <f t="shared" si="7"/>
        <v>75.87845599696746</v>
      </c>
      <c r="N113" s="23">
        <f t="shared" si="1"/>
        <v>59.196512444963467</v>
      </c>
    </row>
    <row r="114" spans="3:14" hidden="1" outlineLevel="2">
      <c r="C114" s="35" t="s">
        <v>52</v>
      </c>
      <c r="D114" s="28">
        <v>15</v>
      </c>
      <c r="E114" s="28">
        <v>60</v>
      </c>
      <c r="F114" s="28">
        <v>133</v>
      </c>
      <c r="G114" s="28">
        <v>53</v>
      </c>
      <c r="H114" s="28">
        <v>191</v>
      </c>
      <c r="I114" s="20">
        <v>197</v>
      </c>
      <c r="K114" s="23">
        <f t="shared" si="48"/>
        <v>452</v>
      </c>
      <c r="L114" s="23">
        <f t="shared" si="6"/>
        <v>15</v>
      </c>
      <c r="M114" s="23">
        <f t="shared" si="7"/>
        <v>191</v>
      </c>
      <c r="N114" s="23">
        <f t="shared" si="1"/>
        <v>90.4</v>
      </c>
    </row>
    <row r="115" spans="3:14" collapsed="1">
      <c r="C115" s="32" t="s">
        <v>102</v>
      </c>
      <c r="D115" s="28">
        <f>((D114/ 'First Table'!I12  )*100)/D5</f>
        <v>60.407586978528435</v>
      </c>
      <c r="E115" s="28">
        <f>((E114/   'First Table'!I13   )*100)/E5</f>
        <v>72.26519618758806</v>
      </c>
      <c r="F115" s="28">
        <f>((F114/   'First Table'!I14    )*100)/F5</f>
        <v>49.707652596975677</v>
      </c>
      <c r="G115" s="28">
        <f>((G114/ 'First Table'!I15  )*100)/G5</f>
        <v>66.150104547480638</v>
      </c>
      <c r="H115" s="28">
        <f>((H114/   'First Table'!I16    )*100)/H5</f>
        <v>38.947946869857873</v>
      </c>
      <c r="I115" s="20" t="e">
        <f>((I114/   'First Table'!I29    )*100)/I17</f>
        <v>#DIV/0!</v>
      </c>
      <c r="K115" s="23">
        <f t="shared" si="48"/>
        <v>287.47848718043065</v>
      </c>
      <c r="L115" s="23">
        <f t="shared" si="6"/>
        <v>38.947946869857873</v>
      </c>
      <c r="M115" s="23">
        <f t="shared" si="7"/>
        <v>72.26519618758806</v>
      </c>
      <c r="N115" s="23">
        <f t="shared" si="1"/>
        <v>57.495697436086132</v>
      </c>
    </row>
    <row r="116" spans="3:14" hidden="1" outlineLevel="2">
      <c r="C116" s="35" t="s">
        <v>53</v>
      </c>
      <c r="D116" s="28">
        <v>16</v>
      </c>
      <c r="E116" s="28">
        <v>60</v>
      </c>
      <c r="F116" s="28">
        <v>131</v>
      </c>
      <c r="G116" s="28">
        <v>54</v>
      </c>
      <c r="H116" s="28">
        <v>203</v>
      </c>
      <c r="I116" s="20">
        <v>194</v>
      </c>
      <c r="K116" s="23">
        <f t="shared" si="48"/>
        <v>464</v>
      </c>
      <c r="L116" s="23">
        <f t="shared" si="6"/>
        <v>16</v>
      </c>
      <c r="M116" s="23">
        <f t="shared" si="7"/>
        <v>203</v>
      </c>
      <c r="N116" s="23">
        <f t="shared" si="1"/>
        <v>92.8</v>
      </c>
    </row>
    <row r="117" spans="3:14" collapsed="1">
      <c r="C117" s="30" t="s">
        <v>103</v>
      </c>
      <c r="D117" s="31">
        <f>((D116/ 'First Table'!I12  )*100)/D5</f>
        <v>64.434759443763653</v>
      </c>
      <c r="E117" s="28">
        <f>((E116/   'First Table'!I13   )*100)/E5</f>
        <v>72.26519618758806</v>
      </c>
      <c r="F117" s="28">
        <f>((F116/   'First Table'!I14    )*100)/F5</f>
        <v>48.960169099276797</v>
      </c>
      <c r="G117" s="28">
        <f>((G116/ 'First Table'!I15  )*100)/G5</f>
        <v>67.398219727621765</v>
      </c>
      <c r="H117" s="31">
        <f>((H116/   'First Table'!I16    )*100)/H5</f>
        <v>41.394938296236383</v>
      </c>
      <c r="I117" s="20" t="e">
        <f>((I116/   'First Table'!I29    )*100)/I17</f>
        <v>#DIV/0!</v>
      </c>
      <c r="K117" s="23">
        <f t="shared" si="48"/>
        <v>294.45328275448668</v>
      </c>
      <c r="L117" s="23">
        <f t="shared" si="6"/>
        <v>41.394938296236383</v>
      </c>
      <c r="M117" s="23">
        <f t="shared" si="7"/>
        <v>72.26519618758806</v>
      </c>
      <c r="N117" s="23">
        <f t="shared" si="1"/>
        <v>58.890656550897333</v>
      </c>
    </row>
    <row r="118" spans="3:14" hidden="1" outlineLevel="2">
      <c r="C118" s="21" t="s">
        <v>34</v>
      </c>
      <c r="D118" s="20"/>
      <c r="E118" s="28"/>
      <c r="F118" s="28"/>
      <c r="G118" s="20"/>
      <c r="H118" s="20"/>
    </row>
    <row r="119" spans="3:14" collapsed="1">
      <c r="C119" s="21" t="s">
        <v>34</v>
      </c>
      <c r="D119" s="20">
        <f>((D118/ 'First Table'!I12  )*100)/D5</f>
        <v>0</v>
      </c>
      <c r="E119" s="28">
        <f>((E118/   'First Table'!I13   )*100)/E5</f>
        <v>0</v>
      </c>
      <c r="F119" s="28">
        <f>((F118/   'First Table'!I14    )*100)/F5</f>
        <v>0</v>
      </c>
      <c r="G119" s="20">
        <f>((G118/ 'First Table'!I15  )*100)/G5</f>
        <v>0</v>
      </c>
      <c r="H119" s="20">
        <f>((H118/   'First Table'!I16    )*100)/H5</f>
        <v>0</v>
      </c>
    </row>
    <row r="147" spans="3:7">
      <c r="C147" s="2" t="s">
        <v>16</v>
      </c>
      <c r="G147">
        <v>0</v>
      </c>
    </row>
    <row r="148" spans="3:7">
      <c r="C148" s="2" t="s">
        <v>18</v>
      </c>
      <c r="D148" t="s">
        <v>8</v>
      </c>
      <c r="G148">
        <v>1</v>
      </c>
    </row>
    <row r="149" spans="3:7">
      <c r="C149" s="2" t="s">
        <v>20</v>
      </c>
      <c r="G149">
        <v>0</v>
      </c>
    </row>
    <row r="150" spans="3:7">
      <c r="C150" s="2" t="s">
        <v>22</v>
      </c>
      <c r="G150">
        <v>0</v>
      </c>
    </row>
    <row r="151" spans="3:7">
      <c r="C151" s="2" t="s">
        <v>39</v>
      </c>
      <c r="G151">
        <v>0</v>
      </c>
    </row>
    <row r="152" spans="3:7">
      <c r="C152" s="2" t="s">
        <v>38</v>
      </c>
      <c r="D152" t="s">
        <v>57</v>
      </c>
      <c r="G152">
        <v>3</v>
      </c>
    </row>
    <row r="153" spans="3:7">
      <c r="C153" s="2" t="s">
        <v>37</v>
      </c>
      <c r="D153" t="s">
        <v>58</v>
      </c>
      <c r="G153">
        <v>2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3" zoomScaleNormal="100" workbookViewId="0">
      <selection activeCell="L40" sqref="L40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C5" sqref="C5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5" zoomScaleNormal="100" workbookViewId="0">
      <selection activeCell="I36" sqref="I36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5" zoomScaleNormal="100" workbookViewId="0">
      <selection activeCell="A17" sqref="A17"/>
    </sheetView>
  </sheetViews>
  <sheetFormatPr defaultRowHeight="15"/>
  <cols>
    <col min="1" max="1025" width="8.42578125"/>
  </cols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A11" sqref="A11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20" sqref="A20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E6:J21"/>
  <sheetViews>
    <sheetView workbookViewId="0">
      <selection activeCell="H8" sqref="H8"/>
    </sheetView>
  </sheetViews>
  <sheetFormatPr defaultRowHeight="15"/>
  <cols>
    <col min="5" max="5" width="11.42578125" bestFit="1" customWidth="1"/>
    <col min="7" max="7" width="12" bestFit="1" customWidth="1"/>
    <col min="8" max="8" width="5" bestFit="1" customWidth="1"/>
    <col min="9" max="10" width="12" bestFit="1" customWidth="1"/>
  </cols>
  <sheetData>
    <row r="6" spans="5:10">
      <c r="E6" t="s">
        <v>59</v>
      </c>
      <c r="F6" t="s">
        <v>60</v>
      </c>
      <c r="G6" t="s">
        <v>61</v>
      </c>
      <c r="H6" t="s">
        <v>62</v>
      </c>
      <c r="I6" t="s">
        <v>66</v>
      </c>
    </row>
    <row r="7" spans="5:10">
      <c r="E7">
        <v>2</v>
      </c>
      <c r="F7">
        <v>0</v>
      </c>
      <c r="G7">
        <v>0.8</v>
      </c>
      <c r="H7">
        <v>0.5</v>
      </c>
      <c r="I7">
        <v>0.5</v>
      </c>
    </row>
    <row r="11" spans="5:10">
      <c r="H11" t="s">
        <v>63</v>
      </c>
      <c r="I11" t="s">
        <v>64</v>
      </c>
      <c r="J11" t="s">
        <v>65</v>
      </c>
    </row>
    <row r="12" spans="5:10">
      <c r="H12">
        <f>(H7^F7)</f>
        <v>1</v>
      </c>
      <c r="I12">
        <f>(G7)+1</f>
        <v>1.8</v>
      </c>
      <c r="J12">
        <f>E7*(H12*I12)</f>
        <v>3.6</v>
      </c>
    </row>
    <row r="15" spans="5:10">
      <c r="I15">
        <f>1/((1-I7)^G7)</f>
        <v>1.7411011265922482</v>
      </c>
      <c r="J15">
        <f>E7*H12*I15</f>
        <v>3.4822022531844965</v>
      </c>
    </row>
    <row r="21" spans="9:10">
      <c r="I21">
        <v>9.5635249979003717E-2</v>
      </c>
      <c r="J2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Exemplo da 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2</cp:revision>
  <dcterms:created xsi:type="dcterms:W3CDTF">2016-04-19T17:08:44Z</dcterms:created>
  <dcterms:modified xsi:type="dcterms:W3CDTF">2016-09-17T12:20:59Z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