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qincai/Desktop/"/>
    </mc:Choice>
  </mc:AlternateContent>
  <bookViews>
    <workbookView xWindow="0" yWindow="380" windowWidth="25600" windowHeight="15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9" i="1"/>
  <c r="B9" i="1"/>
  <c r="C8" i="1"/>
  <c r="B8" i="1"/>
  <c r="C7" i="1"/>
  <c r="B7" i="1"/>
  <c r="F2" i="1"/>
  <c r="E2" i="1"/>
</calcChain>
</file>

<file path=xl/sharedStrings.xml><?xml version="1.0" encoding="utf-8"?>
<sst xmlns="http://schemas.openxmlformats.org/spreadsheetml/2006/main" count="24" uniqueCount="22">
  <si>
    <t>性别 (男=1； 女=0)</t>
  </si>
  <si>
    <t>年龄（岁）</t>
  </si>
  <si>
    <t>体重（千克/公斤）</t>
  </si>
  <si>
    <t>身高（厘米）</t>
  </si>
  <si>
    <t>基础代谢率1（千卡/天）</t>
  </si>
  <si>
    <t>基础代谢率2（千卡/天）</t>
  </si>
  <si>
    <t xml:space="preserve">举个栗子：如果你是30岁身高175厘米体重75公斤或者千克的男性，请在A2里输入1，B2里输入30，C2里输入75，D2里输入175，E2和F2里会显示你的基础代谢率。 </t>
  </si>
  <si>
    <t>注</t>
  </si>
  <si>
    <t>基础代谢率1=按照体重计算公式</t>
  </si>
  <si>
    <t>数据来源：孙长颢主编《营养与食品卫生学》第七版第72页</t>
  </si>
  <si>
    <t>男</t>
  </si>
  <si>
    <t>女</t>
  </si>
  <si>
    <t>18-29岁</t>
  </si>
  <si>
    <t>30-60岁</t>
  </si>
  <si>
    <t>61岁及以上</t>
  </si>
  <si>
    <t>基础代谢率2=按照体表面积计算公式</t>
  </si>
  <si>
    <t>数据来源：顾景范主编《现代临床营养学》第二版第四页</t>
  </si>
  <si>
    <t>18-19岁</t>
  </si>
  <si>
    <t>20-30岁</t>
  </si>
  <si>
    <t>31-40岁</t>
  </si>
  <si>
    <t>41-50岁</t>
  </si>
  <si>
    <t>51岁及以上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</si>
</sst>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2"/>
      <color theme="4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2" fillId="4" borderId="0" xfId="0" applyFont="1" applyFill="1" applyAlignment="1"/>
    <xf numFmtId="0" fontId="2" fillId="4" borderId="0" xfId="0" applyFont="1" applyFill="1"/>
    <xf numFmtId="0" fontId="2" fillId="5" borderId="0" xfId="0" applyFont="1" applyFill="1" applyAlignment="1">
      <alignment horizontal="left"/>
    </xf>
    <xf numFmtId="0" fontId="3" fillId="0" borderId="0" xfId="0" applyFont="1" applyAlignment="1"/>
    <xf numFmtId="0" fontId="2" fillId="2" borderId="0" xfId="0" applyFont="1" applyFill="1" applyAlignment="1"/>
    <xf numFmtId="0" fontId="2" fillId="3" borderId="0" xfId="0" applyFont="1" applyFill="1"/>
    <xf numFmtId="0" fontId="4" fillId="0" borderId="0" xfId="0" applyFont="1" applyAlignment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1"/>
  <sheetViews>
    <sheetView tabSelected="1" workbookViewId="0">
      <selection activeCell="C7" sqref="C7"/>
    </sheetView>
  </sheetViews>
  <sheetFormatPr baseColWidth="10" defaultColWidth="14.5" defaultRowHeight="15.75" customHeight="1" x14ac:dyDescent="0.2"/>
  <cols>
    <col min="1" max="1" width="19.1640625" style="8" customWidth="1"/>
    <col min="2" max="2" width="14.5" style="8"/>
    <col min="3" max="3" width="16.5" style="8" customWidth="1"/>
    <col min="4" max="4" width="14.5" style="8"/>
    <col min="5" max="5" width="22" style="8" customWidth="1"/>
    <col min="6" max="16384" width="14.5" style="8"/>
  </cols>
  <sheetData>
    <row r="1" spans="1:26" ht="15.7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9"/>
      <c r="B2" s="9"/>
      <c r="C2" s="9"/>
      <c r="D2" s="9"/>
      <c r="E2" s="10" t="str">
        <f>IF(AND(A2=1,B2&lt;=29,B2&gt;=18), B7, IF(AND(A2=1,B2&lt;=60,B2&gt;=30), B8, IF(AND(A2=1,B2&gt;=60), B9, IF(AND(A2=0,B2&lt;=29,B2&gt;=18), C7, IF(AND(A2=0,B2&lt;=60,B2&gt;=30), C8, IF(AND(A2=0,B2&gt;=60), C9, "error"))))))</f>
        <v>error</v>
      </c>
      <c r="F2" s="10" t="str">
        <f>IF(AND(A2=1,B2&lt;=19,B2&gt;=18), B13, IF(AND(A2=1,B2&lt;=30,B2&gt;=20), B14, IF(AND(A2=1,B2&lt;=40,B2&gt;=31), B15,IF(AND(A2=1,B2&lt;=50,B2&gt;=41), B16,IF(AND(A2=1,B2&gt;=51), B17, IF(AND(A2=0,B2&lt;=19,B2&gt;=18), C13, IF(AND(A2=0,B2&lt;=30,B2&gt;=20), C14, IF(AND(A2=0,B2&lt;=40,B2&gt;=31), C15,IF(AND(A2=0,B2&lt;=50,B2&gt;=41), C16,IF(AND(A2=0,B2&gt;=51), C17,"error"))))))))))</f>
        <v>error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1" customFormat="1" ht="15.75" customHeight="1" x14ac:dyDescent="0.2">
      <c r="A3" s="1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3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5" t="s">
        <v>8</v>
      </c>
      <c r="B5" s="6"/>
      <c r="C5" s="7" t="s">
        <v>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3"/>
      <c r="B6" s="3" t="s">
        <v>10</v>
      </c>
      <c r="C6" s="3" t="s">
        <v>11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3" t="s">
        <v>12</v>
      </c>
      <c r="B7" s="4">
        <f>(15.3*C2+679)*0.95</f>
        <v>645.04999999999995</v>
      </c>
      <c r="C7" s="4">
        <f>(14.7*C2+496)*0.95</f>
        <v>471.2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3" t="s">
        <v>13</v>
      </c>
      <c r="B8" s="4">
        <f>(11.6*C2+879)*0.95</f>
        <v>835.05</v>
      </c>
      <c r="C8" s="4">
        <f>(8.7*C2+829)*0.95</f>
        <v>787.55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3" t="s">
        <v>14</v>
      </c>
      <c r="B9" s="3">
        <f>13.5*C2+487</f>
        <v>487</v>
      </c>
      <c r="C9" s="4">
        <f>10.5*C2+596</f>
        <v>596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5" t="s">
        <v>15</v>
      </c>
      <c r="B11" s="6"/>
      <c r="C11" s="3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3" t="s">
        <v>10</v>
      </c>
      <c r="C12" s="3" t="s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3" t="s">
        <v>17</v>
      </c>
      <c r="B13" s="4">
        <f>(0.00607*D2+0.0127*C2-0.0698)*24*39.7</f>
        <v>-66.505440000000007</v>
      </c>
      <c r="C13" s="4">
        <f>(0.00586*D2+0.0126*C2-0.0461)*24*36.8</f>
        <v>-40.715519999999998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3" t="s">
        <v>18</v>
      </c>
      <c r="B14" s="12">
        <f>(0.00607*D2+0.0127*C2-0.0698)*24*37.9</f>
        <v>-63.490079999999999</v>
      </c>
      <c r="C14" s="12">
        <f>(0.00586*D2+0.0126*C2-0.0461)*24*35.1</f>
        <v>-38.83464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3" t="s">
        <v>19</v>
      </c>
      <c r="B15" s="12">
        <f>(0.00607*D2+0.0127*C2-0.0698)*24*37.7</f>
        <v>-63.155040000000007</v>
      </c>
      <c r="C15" s="12">
        <f>(0.00586*D2+0.0126*C2-0.0461)*24*35</f>
        <v>-38.724000000000004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3" t="s">
        <v>20</v>
      </c>
      <c r="B16" s="12">
        <f>(0.00607*D2+0.0127*C2-0.0698)*24*36.8</f>
        <v>-61.647359999999999</v>
      </c>
      <c r="C16" s="12">
        <f>(0.00586*D2+0.0126*C2-0.0461)*24*34</f>
        <v>-37.617600000000003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7" t="s">
        <v>21</v>
      </c>
      <c r="B17" s="12">
        <f>(0.00607*D2+0.0127*C2-0.0698)*24*35.6</f>
        <v>-59.637120000000003</v>
      </c>
      <c r="C17" s="12">
        <f>(0.00586*D2+0.0126*C2-0.0461)*24*33.1</f>
        <v>-36.621840000000006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6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 Cai</cp:lastModifiedBy>
  <dcterms:modified xsi:type="dcterms:W3CDTF">2019-03-16T03:25:00Z</dcterms:modified>
</cp:coreProperties>
</file>