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\OneDrive - University of Toronto\UofT\Teaching\ACT370 - Winter 2018\Lecture Notes\"/>
    </mc:Choice>
  </mc:AlternateContent>
  <xr:revisionPtr revIDLastSave="180" documentId="8_{45469F9A-AB62-4AC5-904E-5A2D0641096F}" xr6:coauthVersionLast="34" xr6:coauthVersionMax="34" xr10:uidLastSave="{6B7CCF6F-1FE0-40E7-B4F1-03F5E40877FE}"/>
  <bookViews>
    <workbookView xWindow="0" yWindow="0" windowWidth="15634" windowHeight="10774" xr2:uid="{F780C134-7202-4658-8041-6C8997AB276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I26" i="1" l="1"/>
  <c r="C24" i="1"/>
  <c r="C25" i="1"/>
  <c r="C26" i="1"/>
  <c r="C27" i="1"/>
  <c r="C28" i="1"/>
  <c r="C23" i="1"/>
  <c r="B10" i="1" l="1"/>
  <c r="B11" i="1" s="1"/>
  <c r="B13" i="1" s="1"/>
  <c r="B16" i="1" l="1"/>
  <c r="B15" i="1"/>
  <c r="B12" i="1"/>
  <c r="C13" i="1" s="1"/>
  <c r="B14" i="1"/>
  <c r="D24" i="1" l="1"/>
  <c r="D25" i="1"/>
  <c r="D23" i="1"/>
  <c r="E26" i="1"/>
  <c r="F26" i="1" s="1"/>
  <c r="D26" i="1"/>
  <c r="D27" i="1"/>
  <c r="D28" i="1"/>
  <c r="E25" i="1"/>
  <c r="F25" i="1" s="1"/>
  <c r="E23" i="1"/>
  <c r="F23" i="1" s="1"/>
  <c r="E28" i="1"/>
  <c r="F28" i="1" s="1"/>
  <c r="E24" i="1"/>
  <c r="F24" i="1" s="1"/>
  <c r="E27" i="1"/>
  <c r="F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Rian</author>
  </authors>
  <commentList>
    <comment ref="C13" authorId="0" shapeId="0" xr:uid="{BD28F0D3-BAA6-4517-9EFF-AC79B2E4D324}">
      <text>
        <r>
          <rPr>
            <b/>
            <sz val="9"/>
            <color indexed="81"/>
            <rFont val="Tahoma"/>
            <charset val="1"/>
          </rPr>
          <t>Rian:</t>
        </r>
        <r>
          <rPr>
            <sz val="9"/>
            <color indexed="81"/>
            <rFont val="Tahoma"/>
            <charset val="1"/>
          </rPr>
          <t xml:space="preserve">
Put-Call Parity Check</t>
        </r>
      </text>
    </comment>
    <comment ref="B18" authorId="0" shapeId="0" xr:uid="{AAADD356-6EE0-4FE6-AF2E-072E57446D52}">
      <text>
        <r>
          <rPr>
            <b/>
            <sz val="9"/>
            <color indexed="81"/>
            <rFont val="Tahoma"/>
            <family val="2"/>
          </rPr>
          <t>Rian:</t>
        </r>
        <r>
          <rPr>
            <sz val="9"/>
            <color indexed="81"/>
            <rFont val="Tahoma"/>
            <family val="2"/>
          </rPr>
          <t xml:space="preserve">
1 for days, 0 for years</t>
        </r>
      </text>
    </comment>
  </commentList>
</comments>
</file>

<file path=xl/sharedStrings.xml><?xml version="1.0" encoding="utf-8"?>
<sst xmlns="http://schemas.openxmlformats.org/spreadsheetml/2006/main" count="22" uniqueCount="21">
  <si>
    <t>Parameters:</t>
  </si>
  <si>
    <t>S</t>
  </si>
  <si>
    <t>K</t>
  </si>
  <si>
    <t>r</t>
  </si>
  <si>
    <t>δ</t>
  </si>
  <si>
    <t>σ</t>
  </si>
  <si>
    <t>Outputs:</t>
  </si>
  <si>
    <t>Call Price:</t>
  </si>
  <si>
    <t>Gamma: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</si>
  <si>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Time Period: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</si>
  <si>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+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</si>
  <si>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-</t>
    </r>
  </si>
  <si>
    <r>
      <t>T</t>
    </r>
    <r>
      <rPr>
        <b/>
        <vertAlign val="superscript"/>
        <sz val="11"/>
        <color theme="1"/>
        <rFont val="Calibri"/>
        <family val="2"/>
        <scheme val="minor"/>
      </rPr>
      <t>*</t>
    </r>
  </si>
  <si>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Time to expiry</t>
    </r>
  </si>
  <si>
    <t>ε</t>
  </si>
  <si>
    <t>Δ-Γ Approx</t>
  </si>
  <si>
    <t>Δ Approx</t>
  </si>
  <si>
    <r>
      <t>Δ-Γ-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Approx</t>
    </r>
  </si>
  <si>
    <t>Put Price:</t>
  </si>
  <si>
    <t>Call Delta:</t>
  </si>
  <si>
    <r>
      <rPr>
        <b/>
        <sz val="11"/>
        <color theme="1"/>
        <rFont val="Calibri"/>
        <family val="2"/>
        <scheme val="minor"/>
      </rPr>
      <t>Call Theta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</si>
</sst>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_-* #,##0.0000_-;\-* #,##0.0000_-;_-* &quot;-&quot;??_-;_-@_-"/>
    <numFmt numFmtId="166" formatCode="0.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6">
    <xf numFmtId="0" fontId="0" fillId="0" borderId="0" xfId="0"/>
    <xf numFmtId="0" fontId="5" fillId="0" borderId="0" xfId="0" applyFont="1"/>
    <xf numFmtId="0" fontId="0" fillId="4" borderId="0" xfId="0" applyFill="1"/>
    <xf numFmtId="0" fontId="4" fillId="4" borderId="0" xfId="0" applyFont="1" applyFill="1"/>
    <xf numFmtId="0" fontId="4" fillId="4" borderId="2" xfId="0" applyFont="1" applyFill="1" applyBorder="1"/>
    <xf numFmtId="0" fontId="0" fillId="4" borderId="2" xfId="0" applyFill="1" applyBorder="1"/>
    <xf numFmtId="0" fontId="7" fillId="4" borderId="0" xfId="0" applyFont="1" applyFill="1"/>
    <xf numFmtId="0" fontId="9" fillId="4" borderId="0" xfId="0" applyFont="1" applyFill="1"/>
    <xf numFmtId="0" fontId="2" fillId="2" borderId="1" xfId="3"/>
    <xf numFmtId="164" fontId="3" fillId="3" borderId="1" xfId="4" applyNumberFormat="1"/>
    <xf numFmtId="0" fontId="0" fillId="4" borderId="0" xfId="0" applyFill="1" applyAlignment="1">
      <alignment horizontal="right"/>
    </xf>
    <xf numFmtId="164" fontId="0" fillId="0" borderId="0" xfId="0" applyNumberFormat="1"/>
    <xf numFmtId="165" fontId="0" fillId="0" borderId="0" xfId="1" applyNumberFormat="1" applyFont="1"/>
    <xf numFmtId="10" fontId="0" fillId="0" borderId="0" xfId="2" applyNumberFormat="1" applyFont="1"/>
    <xf numFmtId="165" fontId="0" fillId="0" borderId="0" xfId="0" applyNumberFormat="1"/>
    <xf numFmtId="166" fontId="0" fillId="4" borderId="0" xfId="0" applyNumberFormat="1" applyFill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527623</xdr:colOff>
      <xdr:row>1</xdr:row>
      <xdr:rowOff>94320</xdr:rowOff>
    </xdr:from>
    <xdr:to>
      <xdr:col>1</xdr:col>
      <xdr:colOff>531943</xdr:colOff>
      <xdr:row>1</xdr:row>
      <xdr:rowOff>106560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4A31FD7-A490-4838-B372-20A6451DA307}"/>
                </a:ext>
              </a:extLst>
            </xdr14:cNvPr>
            <xdr14:cNvContentPartPr/>
          </xdr14:nvContentPartPr>
          <xdr14:nvPr macro=""/>
          <xdr14:xfrm>
            <a:off x="1366560" y="278477"/>
            <a:ext cx="4320" cy="122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34A31FD7-A490-4838-B372-20A6451DA30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57920" y="269837"/>
              <a:ext cx="21960" cy="29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8-02T00:23:01.8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 7168,'0'0'963,"0"0"-370,0 0-154,0 0-66,0 0-27,0-1-67,0 1-59,0-1-53,0 0 16,0 0-92,0-4-19,0 5-22,0-1 39,0 1 55,0 0 64,0 0 78,0 0 91,0 1-391,0 0-37,0 1-152,1-1-119,-1 1-94,1-1-22,-1 1-45,3 2-1201,-2-2 1009,0-1 193,0 1 84,0-1 106,-1 0 192,0-1 36,2 5-1312,-2 2-785,0-7 2152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5AE6-C7A3-4C8C-9DE1-B967F2262FE9}">
  <dimension ref="A1:I28"/>
  <sheetViews>
    <sheetView tabSelected="1" topLeftCell="A2" zoomScale="133" zoomScaleNormal="85" workbookViewId="0">
      <selection activeCell="B16" sqref="B16"/>
    </sheetView>
  </sheetViews>
  <sheetFormatPr defaultRowHeight="14.6" x14ac:dyDescent="0.4"/>
  <cols>
    <col min="1" max="1" width="11.84375" bestFit="1" customWidth="1"/>
    <col min="3" max="3" width="9.69140625" customWidth="1"/>
    <col min="6" max="6" width="11.53515625" bestFit="1" customWidth="1"/>
    <col min="9" max="9" width="11.84375" bestFit="1" customWidth="1"/>
  </cols>
  <sheetData>
    <row r="1" spans="1:3" x14ac:dyDescent="0.4">
      <c r="A1" s="4" t="s">
        <v>0</v>
      </c>
      <c r="B1" s="5"/>
      <c r="C1" s="5"/>
    </row>
    <row r="2" spans="1:3" x14ac:dyDescent="0.4">
      <c r="A2" s="3" t="s">
        <v>1</v>
      </c>
      <c r="B2" s="8">
        <v>40</v>
      </c>
      <c r="C2" s="2"/>
    </row>
    <row r="3" spans="1:3" x14ac:dyDescent="0.4">
      <c r="A3" s="3" t="s">
        <v>2</v>
      </c>
      <c r="B3" s="8">
        <v>40</v>
      </c>
      <c r="C3" s="2"/>
    </row>
    <row r="4" spans="1:3" ht="16.3" x14ac:dyDescent="0.4">
      <c r="A4" s="3" t="s">
        <v>12</v>
      </c>
      <c r="B4" s="8">
        <f>91/365</f>
        <v>0.24931506849315069</v>
      </c>
      <c r="C4" s="2"/>
    </row>
    <row r="5" spans="1:3" x14ac:dyDescent="0.4">
      <c r="A5" s="3" t="s">
        <v>3</v>
      </c>
      <c r="B5" s="8">
        <v>0.08</v>
      </c>
      <c r="C5" s="2"/>
    </row>
    <row r="6" spans="1:3" x14ac:dyDescent="0.4">
      <c r="A6" s="6" t="s">
        <v>4</v>
      </c>
      <c r="B6" s="8">
        <v>0</v>
      </c>
      <c r="C6" s="2"/>
    </row>
    <row r="7" spans="1:3" x14ac:dyDescent="0.4">
      <c r="A7" s="6" t="s">
        <v>5</v>
      </c>
      <c r="B7" s="8">
        <v>0.3</v>
      </c>
      <c r="C7" s="2"/>
    </row>
    <row r="8" spans="1:3" x14ac:dyDescent="0.4">
      <c r="A8" s="2"/>
      <c r="B8" s="2"/>
      <c r="C8" s="2"/>
    </row>
    <row r="9" spans="1:3" x14ac:dyDescent="0.4">
      <c r="A9" s="4" t="s">
        <v>6</v>
      </c>
      <c r="B9" s="4"/>
      <c r="C9" s="4"/>
    </row>
    <row r="10" spans="1:3" ht="17.149999999999999" x14ac:dyDescent="0.55000000000000004">
      <c r="A10" s="3" t="s">
        <v>10</v>
      </c>
      <c r="B10" s="9">
        <f>(LN(B2/B3)+(B5-B6)*B4+0.5*B7^2*B4)/(B7*SQRT(B4))</f>
        <v>0.20804774946593069</v>
      </c>
      <c r="C10" s="2"/>
    </row>
    <row r="11" spans="1:3" ht="17.149999999999999" x14ac:dyDescent="0.55000000000000004">
      <c r="A11" s="3" t="s">
        <v>11</v>
      </c>
      <c r="B11" s="9">
        <f>B10-B7*SQRT(B4)</f>
        <v>5.825336985046059E-2</v>
      </c>
      <c r="C11" s="2"/>
    </row>
    <row r="12" spans="1:3" x14ac:dyDescent="0.4">
      <c r="A12" s="3" t="s">
        <v>7</v>
      </c>
      <c r="B12" s="9">
        <f>B2*EXP(-B6*B4)*_xlfn.NORM.S.DIST(B10,TRUE)-B3*EXP(-B5*B4)*_xlfn.NORM.S.DIST(B11,TRUE)</f>
        <v>2.7804016209203191</v>
      </c>
      <c r="C12" s="2"/>
    </row>
    <row r="13" spans="1:3" x14ac:dyDescent="0.4">
      <c r="A13" s="3" t="s">
        <v>18</v>
      </c>
      <c r="B13" s="9">
        <f>B3*EXP(-B5*B4)*_xlfn.NORM.S.DIST(-B11,TRUE)-B2*EXP(-B6*B4)*_xlfn.NORM.S.DIST(-B10,TRUE)</f>
        <v>1.9904969927051646</v>
      </c>
      <c r="C13" t="b">
        <f>ROUND(B2*EXP(-B6*B4)-B3*EXP(-B5*B4),10)=ROUND(B12-B13,10)</f>
        <v>1</v>
      </c>
    </row>
    <row r="14" spans="1:3" x14ac:dyDescent="0.4">
      <c r="A14" s="3" t="s">
        <v>19</v>
      </c>
      <c r="B14" s="9">
        <f>EXP(-B6*B4)*_xlfn.NORM.S.DIST(B10,TRUE)</f>
        <v>0.58240415786248256</v>
      </c>
      <c r="C14" s="15"/>
    </row>
    <row r="15" spans="1:3" x14ac:dyDescent="0.4">
      <c r="A15" s="3" t="s">
        <v>8</v>
      </c>
      <c r="B15" s="9">
        <f>EXP(-B6*B4)*_xlfn.NORM.S.DIST(B10,FALSE)/(B2*B7*SQRT(B4))</f>
        <v>6.5156175400058219E-2</v>
      </c>
      <c r="C15" s="2"/>
    </row>
    <row r="16" spans="1:3" ht="16.3" x14ac:dyDescent="0.4">
      <c r="A16" s="7" t="s">
        <v>20</v>
      </c>
      <c r="B16" s="9">
        <f>(B6*B2*EXP(-B6*B4)*_xlfn.NORM.S.DIST(B10,TRUE) - B5*B3*EXP(-B5*B4)*_xlfn.NORM.S.DIST(B11,TRUE)-(B3*EXP(-B5*B4)*_xlfn.NORM.S.DIST(B11,FALSE)*B7)/(2*SQRT(B4)))*IF(B18=1,1/365,1)</f>
        <v>-1.7349330970658935E-2</v>
      </c>
      <c r="C16" s="2"/>
    </row>
    <row r="17" spans="1:9" x14ac:dyDescent="0.4">
      <c r="A17" s="2"/>
      <c r="B17" s="2"/>
      <c r="C17" s="2"/>
    </row>
    <row r="18" spans="1:9" ht="16.3" x14ac:dyDescent="0.4">
      <c r="A18" s="2" t="s">
        <v>9</v>
      </c>
      <c r="B18" s="8">
        <v>1</v>
      </c>
      <c r="C18" s="10"/>
    </row>
    <row r="20" spans="1:9" ht="16.3" x14ac:dyDescent="0.4">
      <c r="A20" t="s">
        <v>13</v>
      </c>
    </row>
    <row r="22" spans="1:9" x14ac:dyDescent="0.4">
      <c r="B22" t="s">
        <v>1</v>
      </c>
      <c r="C22" s="1" t="s">
        <v>14</v>
      </c>
      <c r="D22" s="1" t="s">
        <v>16</v>
      </c>
      <c r="E22" s="1" t="s">
        <v>15</v>
      </c>
      <c r="F22" t="s">
        <v>17</v>
      </c>
      <c r="G22">
        <v>1</v>
      </c>
    </row>
    <row r="23" spans="1:9" x14ac:dyDescent="0.4">
      <c r="B23">
        <v>35</v>
      </c>
      <c r="C23">
        <f>B23-$B$2</f>
        <v>-5</v>
      </c>
      <c r="D23" s="11">
        <f>$B$12+C23*$B$14</f>
        <v>-0.13161916839209375</v>
      </c>
      <c r="E23" s="12">
        <f t="shared" ref="E23:E28" si="0">$B$12+C23*$B$14+0.5*C23^2*$B$15</f>
        <v>0.682833024108634</v>
      </c>
      <c r="F23" s="14">
        <f>E23+$B$16*$G$22</f>
        <v>0.66548369313797506</v>
      </c>
    </row>
    <row r="24" spans="1:9" x14ac:dyDescent="0.4">
      <c r="B24">
        <v>37.5</v>
      </c>
      <c r="C24">
        <f t="shared" ref="C24:C28" si="1">B24-$B$2</f>
        <v>-2.5</v>
      </c>
      <c r="D24" s="11">
        <f t="shared" ref="D24:D28" si="2">$B$12+C24*$B$14</f>
        <v>1.3243912262641127</v>
      </c>
      <c r="E24" s="12">
        <f t="shared" si="0"/>
        <v>1.5280042743892945</v>
      </c>
      <c r="F24" s="14">
        <f t="shared" ref="F24:F28" si="3">E24+$B$16*$G$22</f>
        <v>1.5106549434186356</v>
      </c>
    </row>
    <row r="25" spans="1:9" x14ac:dyDescent="0.4">
      <c r="B25">
        <v>39.5</v>
      </c>
      <c r="C25">
        <f t="shared" si="1"/>
        <v>-0.5</v>
      </c>
      <c r="D25" s="11">
        <f t="shared" si="2"/>
        <v>2.4891995419890778</v>
      </c>
      <c r="E25" s="12">
        <f t="shared" si="0"/>
        <v>2.4973440639140851</v>
      </c>
      <c r="F25" s="14">
        <f t="shared" si="3"/>
        <v>2.4799947329434264</v>
      </c>
    </row>
    <row r="26" spans="1:9" x14ac:dyDescent="0.4">
      <c r="B26">
        <v>40.5</v>
      </c>
      <c r="C26">
        <f t="shared" si="1"/>
        <v>0.5</v>
      </c>
      <c r="D26" s="11">
        <f t="shared" si="2"/>
        <v>3.0716036998515603</v>
      </c>
      <c r="E26" s="12">
        <f t="shared" si="0"/>
        <v>3.0797482217765677</v>
      </c>
      <c r="F26" s="14">
        <f t="shared" si="3"/>
        <v>3.062398890805909</v>
      </c>
      <c r="G26">
        <v>3.0797482217765677</v>
      </c>
      <c r="H26">
        <v>3.0796633977734302</v>
      </c>
      <c r="I26" s="13">
        <f>(G26-H26)/H26</f>
        <v>2.7543270864861607E-5</v>
      </c>
    </row>
    <row r="27" spans="1:9" x14ac:dyDescent="0.4">
      <c r="B27">
        <v>42.5</v>
      </c>
      <c r="C27">
        <f t="shared" si="1"/>
        <v>2.5</v>
      </c>
      <c r="D27" s="11">
        <f t="shared" si="2"/>
        <v>4.2364120155765255</v>
      </c>
      <c r="E27" s="12">
        <f t="shared" si="0"/>
        <v>4.4400250637017074</v>
      </c>
      <c r="F27" s="14">
        <f t="shared" si="3"/>
        <v>4.4226757327310482</v>
      </c>
    </row>
    <row r="28" spans="1:9" x14ac:dyDescent="0.4">
      <c r="B28">
        <v>45</v>
      </c>
      <c r="C28">
        <f t="shared" si="1"/>
        <v>5</v>
      </c>
      <c r="D28" s="11">
        <f t="shared" si="2"/>
        <v>5.6924224102327319</v>
      </c>
      <c r="E28" s="12">
        <f t="shared" si="0"/>
        <v>6.5068746027334594</v>
      </c>
      <c r="F28" s="14">
        <f t="shared" si="3"/>
        <v>6.4895252717628003</v>
      </c>
    </row>
  </sheetData>
  <conditionalFormatting sqref="C13">
    <cfRule type="containsText" dxfId="1" priority="2" operator="containsText" text="TRUE">
      <formula>NOT(ISERROR(SEARCH("TRUE",C13)))</formula>
    </cfRule>
    <cfRule type="containsText" dxfId="0" priority="1" operator="containsText" text="FALSE">
      <formula>NOT(ISERROR(SEARCH("FALSE",C13)))</formula>
    </cfRule>
  </conditionalFormatting>
  <pageMargins left="0.7" right="0.7" top="0.75" bottom="0.75" header="0.3" footer="0.3"/>
  <pageSetup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</dc:creator>
  <cp:lastModifiedBy>Rian</cp:lastModifiedBy>
  <dcterms:created xsi:type="dcterms:W3CDTF">2018-03-13T19:10:26Z</dcterms:created>
  <dcterms:modified xsi:type="dcterms:W3CDTF">2018-08-08T22:51:45Z</dcterms:modified>
</cp:coreProperties>
</file>