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NNSU_MASTER\"/>
    </mc:Choice>
  </mc:AlternateContent>
  <bookViews>
    <workbookView xWindow="0" yWindow="0" windowWidth="28800" windowHeight="12300" activeTab="7"/>
  </bookViews>
  <sheets>
    <sheet name="customer" sheetId="1" r:id="rId1"/>
    <sheet name="service" sheetId="2" r:id="rId2"/>
    <sheet name="hardware" sheetId="3" r:id="rId3"/>
    <sheet name="address" sheetId="5" r:id="rId4"/>
    <sheet name="customer_status" sheetId="6" r:id="rId5"/>
    <sheet name="service_status" sheetId="7" r:id="rId6"/>
    <sheet name="hardware_status" sheetId="8" r:id="rId7"/>
    <sheet name="methods" sheetId="4" r:id="rId8"/>
  </sheets>
  <definedNames>
    <definedName name="Addresses">AddressTable[full_address]</definedName>
    <definedName name="Customers">CustomerTable[FullName]</definedName>
    <definedName name="CustomerStatuses">CustomerStatusTable[name]</definedName>
    <definedName name="Hardwares">HardwareTable[FullHardwareName]</definedName>
    <definedName name="HardwareStatuses">HardwareStatusTable[name]</definedName>
    <definedName name="Services">ServiceTable[FullServiceName]</definedName>
    <definedName name="ServiceStatuses">ServiceStatusTable[name]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5" i="7"/>
  <c r="C4" i="7"/>
  <c r="C4" i="8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H2" i="1"/>
  <c r="H3" i="1"/>
  <c r="H4" i="1"/>
  <c r="H5" i="1"/>
  <c r="H6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C2" i="8"/>
  <c r="C3" i="8"/>
  <c r="C2" i="7"/>
  <c r="C3" i="7"/>
  <c r="C2" i="6"/>
  <c r="C3" i="6"/>
  <c r="E2" i="2"/>
  <c r="E3" i="2"/>
  <c r="E4" i="2"/>
  <c r="E5" i="2"/>
  <c r="E6" i="2"/>
  <c r="E7" i="2"/>
  <c r="E8" i="2"/>
  <c r="E9" i="2"/>
  <c r="H2" i="3"/>
  <c r="K2" i="3" s="1"/>
  <c r="H3" i="3"/>
  <c r="K3" i="3" s="1"/>
  <c r="H4" i="3"/>
  <c r="K4" i="3" s="1"/>
  <c r="H5" i="3"/>
  <c r="H6" i="3"/>
  <c r="K6" i="3" s="1"/>
  <c r="H7" i="3"/>
  <c r="K7" i="3" s="1"/>
  <c r="H8" i="3"/>
  <c r="H9" i="3"/>
  <c r="H10" i="3"/>
  <c r="K10" i="3" s="1"/>
  <c r="H11" i="3"/>
  <c r="K11" i="3" s="1"/>
  <c r="H12" i="3"/>
  <c r="K12" i="3" s="1"/>
  <c r="H13" i="3"/>
  <c r="H14" i="3"/>
  <c r="K14" i="3" s="1"/>
  <c r="H15" i="3"/>
  <c r="K15" i="3" s="1"/>
  <c r="H16" i="3"/>
  <c r="H17" i="3"/>
  <c r="H18" i="3"/>
  <c r="K18" i="3" s="1"/>
  <c r="H19" i="3"/>
  <c r="K19" i="3" s="1"/>
  <c r="H20" i="3"/>
  <c r="H21" i="3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2" i="1"/>
  <c r="G3" i="1"/>
  <c r="G4" i="1"/>
  <c r="G5" i="1"/>
  <c r="G6" i="1"/>
  <c r="A2" i="2"/>
  <c r="A3" i="2"/>
  <c r="A4" i="2"/>
  <c r="A5" i="2"/>
  <c r="A6" i="2"/>
  <c r="A7" i="2"/>
  <c r="A8" i="2"/>
  <c r="A9" i="2"/>
  <c r="A2" i="1"/>
  <c r="A3" i="1"/>
  <c r="A4" i="1"/>
  <c r="A5" i="1"/>
  <c r="A6" i="1"/>
  <c r="K17" i="3" l="1"/>
  <c r="K9" i="3"/>
  <c r="K16" i="3"/>
  <c r="K8" i="3"/>
  <c r="K21" i="3"/>
  <c r="K13" i="3"/>
  <c r="K5" i="3"/>
  <c r="K20" i="3"/>
  <c r="B12" i="3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<sst xmlns="http://schemas.openxmlformats.org/spreadsheetml/2006/main" count="238" uniqueCount="142">
  <si>
    <t>Alex</t>
  </si>
  <si>
    <t>Niko</t>
  </si>
  <si>
    <t>Mike</t>
  </si>
  <si>
    <t>Zina</t>
  </si>
  <si>
    <t>Alla</t>
  </si>
  <si>
    <t>McGregor</t>
  </si>
  <si>
    <t>Fury</t>
  </si>
  <si>
    <t>Miklo</t>
  </si>
  <si>
    <t>Sergeeva</t>
  </si>
  <si>
    <t>Brovchenko</t>
  </si>
  <si>
    <t>NORMAL</t>
  </si>
  <si>
    <t>Internet</t>
  </si>
  <si>
    <t>TV</t>
  </si>
  <si>
    <t>FAIL</t>
  </si>
  <si>
    <t>Linksys - AC2200 Tri-Band Mesh WiFi 5 Router</t>
  </si>
  <si>
    <t>ARRIS - SURFboard Dual-Band AC2350 with 32 x 8 DOCSIS 3.0</t>
  </si>
  <si>
    <t>CISCO 800 Series Industrial Integrated Services Router</t>
  </si>
  <si>
    <t>CISCO 1000 Series Connected Grid Routers</t>
  </si>
  <si>
    <t>CISCO 4000 Series ISRM</t>
  </si>
  <si>
    <t>Cisco 2000 Series Grid</t>
  </si>
  <si>
    <t>Cisco SPA122 Small Business ATA with Router</t>
  </si>
  <si>
    <t>RN1231231231</t>
  </si>
  <si>
    <t>TZ23423423424</t>
  </si>
  <si>
    <t>BMBM23423423</t>
  </si>
  <si>
    <t>MM6699634343</t>
  </si>
  <si>
    <t>Juniper MX10003</t>
  </si>
  <si>
    <t>Juniper MX240</t>
  </si>
  <si>
    <t>Juniper MX480</t>
  </si>
  <si>
    <t>Juniper MX960</t>
  </si>
  <si>
    <t>Juniper MX2008</t>
  </si>
  <si>
    <t>Juniper MX2010</t>
  </si>
  <si>
    <t>Juniper MX2020</t>
  </si>
  <si>
    <t>HPE FlexNetwork MSR93x Router Series</t>
  </si>
  <si>
    <t>HPE FlexNetwork HSR6600 Router Series</t>
  </si>
  <si>
    <t>BMBM2ETET444</t>
  </si>
  <si>
    <t>CVB45345325324</t>
  </si>
  <si>
    <t>FDBF452345234</t>
  </si>
  <si>
    <t>GBGB234523452</t>
  </si>
  <si>
    <t>FDF23452345324</t>
  </si>
  <si>
    <t>GBD43252234444</t>
  </si>
  <si>
    <t>JMJM4545645645</t>
  </si>
  <si>
    <t>LL56756756753</t>
  </si>
  <si>
    <t>HYHY45635463356</t>
  </si>
  <si>
    <t>HYH34563322222</t>
  </si>
  <si>
    <t>PLD34535345222</t>
  </si>
  <si>
    <t>VMVM34534534</t>
  </si>
  <si>
    <t>F1253334678655</t>
  </si>
  <si>
    <t>F34534522254345</t>
  </si>
  <si>
    <t>TY546456456</t>
  </si>
  <si>
    <t>Z15TTERTWTERT</t>
  </si>
  <si>
    <t>ул ломоносова д 23</t>
  </si>
  <si>
    <t>ул северная  д 30</t>
  </si>
  <si>
    <t>ул рождественская д 1</t>
  </si>
  <si>
    <t>ул рождественская д 2</t>
  </si>
  <si>
    <t>ул рождественская д 3</t>
  </si>
  <si>
    <t>ул рождественская д 4</t>
  </si>
  <si>
    <t>ул рождественская д 5</t>
  </si>
  <si>
    <t>ул рождественская д 6</t>
  </si>
  <si>
    <t>ул выборгская д 1</t>
  </si>
  <si>
    <t>ул выборгская д 2</t>
  </si>
  <si>
    <t>ул выборгская д 3</t>
  </si>
  <si>
    <t>ул выборгская д 4</t>
  </si>
  <si>
    <t>ул выборгская д 5</t>
  </si>
  <si>
    <t>ул выборгская д 6</t>
  </si>
  <si>
    <t>ул гужевая д 1</t>
  </si>
  <si>
    <t>ул гужевая д 2</t>
  </si>
  <si>
    <t>ул гужевая д 3</t>
  </si>
  <si>
    <t>ул гужевая д 4</t>
  </si>
  <si>
    <t>ул гужевая д 5</t>
  </si>
  <si>
    <t>ул гужевая д 6</t>
  </si>
  <si>
    <t>ул минина д 1</t>
  </si>
  <si>
    <t>ул минина д 2</t>
  </si>
  <si>
    <t>ул минина д 3</t>
  </si>
  <si>
    <t>mark customer's service faulty</t>
  </si>
  <si>
    <t>get faulty hw by customer</t>
  </si>
  <si>
    <t>get customer's services by customer id</t>
  </si>
  <si>
    <t>mark HW as fixed</t>
  </si>
  <si>
    <t>mark hw as under maint</t>
  </si>
  <si>
    <t>replace hw</t>
  </si>
  <si>
    <t>get hw by address</t>
  </si>
  <si>
    <t>get customer by phone</t>
  </si>
  <si>
    <t>id</t>
  </si>
  <si>
    <t>first_name</t>
  </si>
  <si>
    <t>last_name</t>
  </si>
  <si>
    <t>phone_number</t>
  </si>
  <si>
    <t>customer_status_id</t>
  </si>
  <si>
    <t>name</t>
  </si>
  <si>
    <t>SQL</t>
  </si>
  <si>
    <t>CustomerStatus</t>
  </si>
  <si>
    <t>Customer</t>
  </si>
  <si>
    <t>customer_id</t>
  </si>
  <si>
    <t>ServiceStatus</t>
  </si>
  <si>
    <t>service_status_id</t>
  </si>
  <si>
    <t>service_id</t>
  </si>
  <si>
    <t>Service</t>
  </si>
  <si>
    <t>serial</t>
  </si>
  <si>
    <t>HardwareStatus</t>
  </si>
  <si>
    <t>hardware_status_id</t>
  </si>
  <si>
    <t>Address</t>
  </si>
  <si>
    <t>address_id</t>
  </si>
  <si>
    <t>full_address</t>
  </si>
  <si>
    <t>FullName</t>
  </si>
  <si>
    <t>Alex McGregor</t>
  </si>
  <si>
    <t>Niko Fury</t>
  </si>
  <si>
    <t>Mike Miklo</t>
  </si>
  <si>
    <t>Zina Sergeeva</t>
  </si>
  <si>
    <t>FullServiceName</t>
  </si>
  <si>
    <t>Internet_1</t>
  </si>
  <si>
    <t>TV_2</t>
  </si>
  <si>
    <t>Internet_3</t>
  </si>
  <si>
    <t>TV_4</t>
  </si>
  <si>
    <t>Internet_5</t>
  </si>
  <si>
    <t>TV_6</t>
  </si>
  <si>
    <t>Internet_7</t>
  </si>
  <si>
    <t>TV_8</t>
  </si>
  <si>
    <t>FullHardwareName</t>
  </si>
  <si>
    <t>/customers/search/getCustomerByPhoneNumber?phoneNumber=&lt;phoneNumber&gt;</t>
  </si>
  <si>
    <t>/services/search/findAllByCustomer_Id?customerId=&lt;customerId&gt;</t>
  </si>
  <si>
    <t>get faulty hw by service</t>
  </si>
  <si>
    <t>/hardwares/search/findAllByAddress_Id?addressId=&lt;addressId&gt;</t>
  </si>
  <si>
    <t>/customers/search/getCustomerByPhoneNumber?phoneNumber=79999999999</t>
  </si>
  <si>
    <t>Method</t>
  </si>
  <si>
    <t>URI</t>
  </si>
  <si>
    <t>Example</t>
  </si>
  <si>
    <t>/services/search/findAllByCustomer_Id?customerId=1</t>
  </si>
  <si>
    <t>/hardwares/search/findAllByAddress_Id?addressId=1</t>
  </si>
  <si>
    <t>/hardwares/search/findAllFaultyByCustomer_Id?customerId=1</t>
  </si>
  <si>
    <t>/hardwares/search/findAllFaultyByCustomer_Id?customerId=&lt;customerId&gt;</t>
  </si>
  <si>
    <t>/hardwares/search/findAllFaultyByService_Id?serviceId=2</t>
  </si>
  <si>
    <t>/hardwares/search/findAllFaultyByService_Id?serviceId=&lt;serviceId&gt;</t>
  </si>
  <si>
    <t>/services/search/setServiceStatusFailByCustomer_IdAndService_Id?customerId=1&amp;serviceId=1</t>
  </si>
  <si>
    <t>/services/search/setServiceStatusFailByCustomer_IdAndService_Id?customerId=&lt;customerId&gt;&amp;serviceId=&lt;serviceId&gt;</t>
  </si>
  <si>
    <t>/hardwares/search/setHardwareStatusNormalByHardware_Id?hardwareId=&lt;hardwareId&gt;</t>
  </si>
  <si>
    <t>/hardwares/search/setHardwareStatusNormalByHardware_Id?hardwareId=1</t>
  </si>
  <si>
    <t>/hardwares/search/setHardwareStatusMaintenanceByHardware_Id=&lt;hardwareId&gt;</t>
  </si>
  <si>
    <t>/hardwares/search/setHardwareStatusMaintenanceByHardware_Id=1</t>
  </si>
  <si>
    <t>UNDER_MAINT</t>
  </si>
  <si>
    <t>TO_REPLACE</t>
  </si>
  <si>
    <t>Get customers</t>
  </si>
  <si>
    <t>/customers</t>
  </si>
  <si>
    <t>/hardwares/search/replaceHardware?oldHardwareId=&lt;oldHardwareId&gt;&amp;newHardwareId=&lt;newHardwareId&gt;</t>
  </si>
  <si>
    <t>/hardwares/search/replaceHardware?oldHardwareId=1&amp;newHardwareId=4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</si>
</sst>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ustomerTable" displayName="CustomerTable" ref="A1:H6" totalsRowShown="0">
  <autoFilter ref="A1:H6"/>
  <tableColumns count="8">
    <tableColumn id="8" name="FullName" dataDxfId="15">
      <calculatedColumnFormula>CustomerTable[first_name]&amp;" "&amp;CustomerTable[last_name]</calculatedColumnFormula>
    </tableColumn>
    <tableColumn id="2" name="id"/>
    <tableColumn id="9" name="first_name"/>
    <tableColumn id="3" name="last_name"/>
    <tableColumn id="4" name="phone_number"/>
    <tableColumn id="5" name="CustomerStatus"/>
    <tableColumn id="6" name="customer_status_id" dataDxfId="14">
      <calculatedColumnFormula>VLOOKUP(CustomerTable[CustomerStatus],CustomerStatusTable[],2,FALSE)</calculatedColumnFormula>
    </tableColumn>
    <tableColumn id="7" name="SQL" dataDxfId="13">
      <calculatedColumnFormula>"INSERT INTO "&amp;MID(CELL("filename",A1),FIND("]",CELL("filename",A1))+1,255)&amp;"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erviceTable" displayName="ServiceTable" ref="A1:H9" totalsRowShown="0">
  <autoFilter ref="A1:H9"/>
  <tableColumns count="8">
    <tableColumn id="1" name="FullServiceName" dataDxfId="12">
      <calculatedColumnFormula>ServiceTable[name]&amp;"_"&amp;ServiceTable[id]</calculatedColumnFormula>
    </tableColumn>
    <tableColumn id="2" name="id"/>
    <tableColumn id="8" name="name"/>
    <tableColumn id="3" name="Customer"/>
    <tableColumn id="4" name="customer_id" dataDxfId="11">
      <calculatedColumnFormula>VLOOKUP(ServiceTable[Customer],CustomerTable[],2,FALSE)</calculatedColumnFormula>
    </tableColumn>
    <tableColumn id="5" name="ServiceStatus"/>
    <tableColumn id="6" name="service_status_id" dataDxfId="10">
      <calculatedColumnFormula>VLOOKUP(ServiceTable[ServiceStatus],ServiceStatusTable[],2,FALSE)</calculatedColumnFormula>
    </tableColumn>
    <tableColumn id="7" name="SQL" dataDxfId="9">
      <calculatedColumnFormula>"INSERT INTO "&amp;MID(CELL("filename",A1),FIND("]",CELL("filename",A1))+1,255)&amp;" (name,customer_id,service_status_id) VALUES ('"&amp;ServiceTable[[#This Row],[name]]&amp;"',"&amp;ServiceTable[[#This Row],[customer_id]]&amp;","&amp;ServiceTable[[#This Row],[service_status_id]]&amp;");"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HardwareTable" displayName="HardwareTable" ref="A1:K21" totalsRowShown="0">
  <autoFilter ref="A1:K21"/>
  <tableColumns count="11">
    <tableColumn id="1" name="FullHardwareName" dataDxfId="8">
      <calculatedColumnFormula>HardwareTable[name]&amp;"_"&amp;HardwareTable[id]</calculatedColumnFormula>
    </tableColumn>
    <tableColumn id="2" name="id">
      <calculatedColumnFormula>B1+1</calculatedColumnFormula>
    </tableColumn>
    <tableColumn id="12" name="name"/>
    <tableColumn id="3" name="Service"/>
    <tableColumn id="4" name="service_id" dataDxfId="7">
      <calculatedColumnFormula>_xlfn.IFNA(VLOOKUP(HardwareTable[Service],ServiceTable[],2,FALSE),"NULL")</calculatedColumnFormula>
    </tableColumn>
    <tableColumn id="5" name="serial"/>
    <tableColumn id="6" name="HardwareStatus"/>
    <tableColumn id="7" name="hardware_status_id" dataDxfId="6">
      <calculatedColumnFormula>VLOOKUP(HardwareTable[HardwareStatus],HardwareStatusTable[],2,FALSE)</calculatedColumnFormula>
    </tableColumn>
    <tableColumn id="8" name="Address"/>
    <tableColumn id="9" name="address_id" dataDxfId="5">
      <calculatedColumnFormula>_xlfn.IFNA(VLOOKUP(HardwareTable[Address],AddressTable[],2,FALSE),"NULL")</calculatedColumnFormula>
    </tableColumn>
    <tableColumn id="10" name="SQL" dataDxfId="4">
      <calculatedColumnFormula>"INSERT INTO "&amp;MID(CELL("filename",A1),FIND("]",CELL("filename",A1))+1,255)&amp;"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ddressTable" displayName="AddressTable" ref="A1:C24" totalsRowShown="0">
  <autoFilter ref="A1:C24"/>
  <tableColumns count="3">
    <tableColumn id="1" name="full_address"/>
    <tableColumn id="2" name="id"/>
    <tableColumn id="3" name="SQL" dataDxfId="3">
      <calculatedColumnFormula>"INSERT INTO "&amp;MID(CELL("filename",A1),FIND("]",CELL("filename",A1))+1,255)&amp;" (full_address) VALUES ('"&amp;AddressTable[[#This Row],[full_address]]&amp;"') ON CONFLICT (full_address) DO UPDATE SET full_address=EXCLUDED.full_address;"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ustomerStatusTable" displayName="CustomerStatusTable" ref="A1:C3" totalsRowShown="0">
  <autoFilter ref="A1:C3"/>
  <tableColumns count="3">
    <tableColumn id="1" name="name"/>
    <tableColumn id="2" name="id"/>
    <tableColumn id="3" name="SQL" dataDxfId="2">
      <calculatedColumnFormula>"INSERT INTO "&amp;MID(CELL("filename",A1),FIND("]",CELL("filename",A1))+1,255)&amp;" (name) VALUES ('"&amp;CustomerStatusTable[[#This Row],[name]]&amp;"') ON CONFLICT (name) DO UPDATE SET name=EXCLUDED.name;"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erviceStatusTable" displayName="ServiceStatusTable" ref="A1:C5" totalsRowShown="0">
  <autoFilter ref="A1:C5"/>
  <tableColumns count="3">
    <tableColumn id="1" name="name"/>
    <tableColumn id="2" name="id"/>
    <tableColumn id="3" name="SQL" dataDxfId="1">
      <calculatedColumnFormula>"INSERT INTO "&amp;MID(CELL("filename",A1),FIND("]",CELL("filename",A1))+1,255)&amp;" (name) VALUES ('"&amp;ServiceStatusTable[[#This Row],[name]]&amp;"') ON CONFLICT (name) DO UPDATE SET name=EXCLUDED.name;"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HardwareStatusTable" displayName="HardwareStatusTable" ref="A1:C5" totalsRowShown="0">
  <autoFilter ref="A1:C5"/>
  <tableColumns count="3">
    <tableColumn id="1" name="name"/>
    <tableColumn id="2" name="id"/>
    <tableColumn id="3" name="SQL" dataDxfId="0">
      <calculatedColumnFormula>"INSERT INTO "&amp;MID(CELL("filename",A1),FIND("]",CELL("filename",A1))+1,255)&amp;" (name) VALUES ('"&amp;HardwareStatusTable[[#This Row],[name]]&amp;"') ON CONFLICT (name) DO UPDATE SET name=EXCLUDED.name;"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MethodsTable" displayName="MethodsTable" ref="A1:C11" totalsRowShown="0">
  <autoFilter ref="A1:C11"/>
  <tableColumns count="3">
    <tableColumn id="1" name="Method"/>
    <tableColumn id="2" name="URI"/>
    <tableColumn id="3" name="Ex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"/>
  <sheetViews>
    <sheetView workbookViewId="0">
      <selection activeCell="D17" sqref="D17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2.85546875" bestFit="1" customWidth="1"/>
    <col min="4" max="4" width="12.42578125" bestFit="1" customWidth="1"/>
    <col min="5" max="5" width="17.140625" bestFit="1" customWidth="1"/>
    <col min="6" max="6" width="17.42578125" bestFit="1" customWidth="1"/>
    <col min="7" max="7" width="20.85546875" bestFit="1" customWidth="1"/>
    <col min="8" max="8" width="118.28515625" bestFit="1" customWidth="1"/>
  </cols>
  <sheetData>
    <row r="1" spans="1:8" x14ac:dyDescent="0.25">
      <c r="A1" t="s">
        <v>101</v>
      </c>
      <c r="B1" s="1" t="s">
        <v>81</v>
      </c>
      <c r="C1" s="1" t="s">
        <v>82</v>
      </c>
      <c r="D1" s="1" t="s">
        <v>83</v>
      </c>
      <c r="E1" s="1" t="s">
        <v>84</v>
      </c>
      <c r="F1" t="s">
        <v>88</v>
      </c>
      <c r="G1" s="1" t="s">
        <v>85</v>
      </c>
      <c r="H1" t="s">
        <v>87</v>
      </c>
    </row>
    <row r="2" spans="1:8" x14ac:dyDescent="0.25">
      <c r="A2" t="str">
        <f>CustomerTable[first_name]&amp;" "&amp;CustomerTable[last_name]</f>
        <v>Alex McGregor</v>
      </c>
      <c r="B2">
        <v>1</v>
      </c>
      <c r="C2" t="s">
        <v>0</v>
      </c>
      <c r="D2" t="s">
        <v>5</v>
      </c>
      <c r="E2">
        <v>79999999999</v>
      </c>
      <c r="F2" t="s">
        <v>13</v>
      </c>
      <c r="G2">
        <f>VLOOKUP(CustomerTable[CustomerStatus],CustomerStatusTable[],2,FALSE)</f>
        <v>2</v>
      </c>
      <c r="H2" t="str">
        <f ca="1">"INSERT INTO "&amp;MID(CELL("filename",A1),FIND("]",CELL("filename",A1))+1,255)&amp;"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('Alex','McGregor','79999999999',2);</v>
      </c>
    </row>
    <row r="3" spans="1:8" x14ac:dyDescent="0.25">
      <c r="A3" t="str">
        <f>CustomerTable[first_name]&amp;" "&amp;CustomerTable[last_name]</f>
        <v>Niko Fury</v>
      </c>
      <c r="B3">
        <v>2</v>
      </c>
      <c r="C3" t="s">
        <v>1</v>
      </c>
      <c r="D3" t="s">
        <v>6</v>
      </c>
      <c r="E3">
        <v>79333333333</v>
      </c>
      <c r="F3" t="s">
        <v>10</v>
      </c>
      <c r="G3">
        <f>VLOOKUP(CustomerTable[CustomerStatus],CustomerStatusTable[],2,FALSE)</f>
        <v>1</v>
      </c>
      <c r="H3" t="str">
        <f ca="1">"INSERT INTO "&amp;MID(CELL("filename",A2),FIND("]",CELL("filename",A2))+1,255)&amp;"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('Niko','Fury','79333333333',1);</v>
      </c>
    </row>
    <row r="4" spans="1:8" x14ac:dyDescent="0.25">
      <c r="A4" t="str">
        <f>CustomerTable[first_name]&amp;" "&amp;CustomerTable[last_name]</f>
        <v>Mike Miklo</v>
      </c>
      <c r="B4">
        <v>3</v>
      </c>
      <c r="C4" t="s">
        <v>2</v>
      </c>
      <c r="D4" t="s">
        <v>7</v>
      </c>
      <c r="E4">
        <v>79555555555</v>
      </c>
      <c r="F4" t="s">
        <v>10</v>
      </c>
      <c r="G4">
        <f>VLOOKUP(CustomerTable[CustomerStatus],CustomerStatusTable[],2,FALSE)</f>
        <v>1</v>
      </c>
      <c r="H4" t="str">
        <f ca="1">"INSERT INTO "&amp;MID(CELL("filename",A3),FIND("]",CELL("filename",A3))+1,255)&amp;"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('Mike','Miklo','79555555555',1);</v>
      </c>
    </row>
    <row r="5" spans="1:8" x14ac:dyDescent="0.25">
      <c r="A5" t="str">
        <f>CustomerTable[first_name]&amp;" "&amp;CustomerTable[last_name]</f>
        <v>Zina Sergeeva</v>
      </c>
      <c r="B5">
        <v>4</v>
      </c>
      <c r="C5" t="s">
        <v>3</v>
      </c>
      <c r="D5" t="s">
        <v>8</v>
      </c>
      <c r="E5">
        <v>79222222222</v>
      </c>
      <c r="F5" t="s">
        <v>13</v>
      </c>
      <c r="G5">
        <f>VLOOKUP(CustomerTable[CustomerStatus],CustomerStatusTable[],2,FALSE)</f>
        <v>2</v>
      </c>
      <c r="H5" t="str">
        <f ca="1">"INSERT INTO "&amp;MID(CELL("filename",A4),FIND("]",CELL("filename",A4))+1,255)&amp;"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('Zina','Sergeeva','79222222222',2);</v>
      </c>
    </row>
    <row r="6" spans="1:8" x14ac:dyDescent="0.25">
      <c r="A6" t="str">
        <f>CustomerTable[first_name]&amp;" "&amp;CustomerTable[last_name]</f>
        <v>Alla Brovchenko</v>
      </c>
      <c r="B6">
        <v>5</v>
      </c>
      <c r="C6" t="s">
        <v>4</v>
      </c>
      <c r="D6" t="s">
        <v>9</v>
      </c>
      <c r="E6">
        <v>79332323232</v>
      </c>
      <c r="F6" t="s">
        <v>10</v>
      </c>
      <c r="G6">
        <f>VLOOKUP(CustomerTable[CustomerStatus],CustomerStatusTable[],2,FALSE)</f>
        <v>1</v>
      </c>
      <c r="H6" t="str">
        <f ca="1">"INSERT INTO "&amp;MID(CELL("filename",A5),FIND("]",CELL("filename",A5))+1,255)&amp;"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('Alla','Brovchenko','79332323232',1);</v>
      </c>
    </row>
  </sheetData>
  <dataValidations count="1">
    <dataValidation type="list" allowBlank="1" showInputMessage="1" showErrorMessage="1" sqref="F2:F1048576">
      <formula1>CustomerStatuses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8.28515625" bestFit="1" customWidth="1"/>
    <col min="4" max="4" width="14.140625" bestFit="1" customWidth="1"/>
    <col min="5" max="5" width="14.28515625" bestFit="1" customWidth="1"/>
    <col min="6" max="6" width="15.140625" bestFit="1" customWidth="1"/>
    <col min="7" max="7" width="18.7109375" bestFit="1" customWidth="1"/>
    <col min="8" max="8" width="77.85546875" bestFit="1" customWidth="1"/>
  </cols>
  <sheetData>
    <row r="1" spans="1:8" x14ac:dyDescent="0.25">
      <c r="A1" t="s">
        <v>106</v>
      </c>
      <c r="B1" s="1" t="s">
        <v>81</v>
      </c>
      <c r="C1" s="1" t="s">
        <v>86</v>
      </c>
      <c r="D1" t="s">
        <v>89</v>
      </c>
      <c r="E1" s="1" t="s">
        <v>90</v>
      </c>
      <c r="F1" t="s">
        <v>91</v>
      </c>
      <c r="G1" s="1" t="s">
        <v>92</v>
      </c>
      <c r="H1" t="s">
        <v>87</v>
      </c>
    </row>
    <row r="2" spans="1:8" x14ac:dyDescent="0.25">
      <c r="A2" t="str">
        <f>ServiceTable[name]&amp;"_"&amp;ServiceTable[id]</f>
        <v>Internet_1</v>
      </c>
      <c r="B2">
        <v>1</v>
      </c>
      <c r="C2" t="s">
        <v>11</v>
      </c>
      <c r="D2" t="s">
        <v>102</v>
      </c>
      <c r="E2">
        <f>VLOOKUP(ServiceTable[Customer],CustomerTable[],2,FALSE)</f>
        <v>1</v>
      </c>
      <c r="F2" t="s">
        <v>10</v>
      </c>
      <c r="G2">
        <f>VLOOKUP(ServiceTable[ServiceStatus],ServiceStatusTable[],2,FALSE)</f>
        <v>1</v>
      </c>
      <c r="H2" t="str">
        <f ca="1">"INSERT INTO "&amp;MID(CELL("filename",A1),FIND("]",CELL("filename",A1))+1,255)&amp;"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('Internet',1,1);</v>
      </c>
    </row>
    <row r="3" spans="1:8" x14ac:dyDescent="0.25">
      <c r="A3" t="str">
        <f>ServiceTable[name]&amp;"_"&amp;ServiceTable[id]</f>
        <v>TV_2</v>
      </c>
      <c r="B3">
        <v>2</v>
      </c>
      <c r="C3" t="s">
        <v>12</v>
      </c>
      <c r="D3" t="s">
        <v>102</v>
      </c>
      <c r="E3">
        <f>VLOOKUP(ServiceTable[Customer],CustomerTable[],2,FALSE)</f>
        <v>1</v>
      </c>
      <c r="F3" t="s">
        <v>13</v>
      </c>
      <c r="G3">
        <f>VLOOKUP(ServiceTable[ServiceStatus],ServiceStatusTable[],2,FALSE)</f>
        <v>2</v>
      </c>
      <c r="H3" t="str">
        <f ca="1">"INSERT INTO "&amp;MID(CELL("filename",A2),FIND("]",CELL("filename",A2))+1,255)&amp;"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('TV',1,2);</v>
      </c>
    </row>
    <row r="4" spans="1:8" x14ac:dyDescent="0.25">
      <c r="A4" t="str">
        <f>ServiceTable[name]&amp;"_"&amp;ServiceTable[id]</f>
        <v>Internet_3</v>
      </c>
      <c r="B4">
        <v>3</v>
      </c>
      <c r="C4" t="s">
        <v>11</v>
      </c>
      <c r="D4" t="s">
        <v>103</v>
      </c>
      <c r="E4">
        <f>VLOOKUP(ServiceTable[Customer],CustomerTable[],2,FALSE)</f>
        <v>2</v>
      </c>
      <c r="F4" t="s">
        <v>10</v>
      </c>
      <c r="G4">
        <f>VLOOKUP(ServiceTable[ServiceStatus],ServiceStatusTable[],2,FALSE)</f>
        <v>1</v>
      </c>
      <c r="H4" t="str">
        <f ca="1">"INSERT INTO "&amp;MID(CELL("filename",A3),FIND("]",CELL("filename",A3))+1,255)&amp;"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('Internet',2,1);</v>
      </c>
    </row>
    <row r="5" spans="1:8" x14ac:dyDescent="0.25">
      <c r="A5" t="str">
        <f>ServiceTable[name]&amp;"_"&amp;ServiceTable[id]</f>
        <v>TV_4</v>
      </c>
      <c r="B5">
        <v>4</v>
      </c>
      <c r="C5" t="s">
        <v>12</v>
      </c>
      <c r="D5" t="s">
        <v>103</v>
      </c>
      <c r="E5">
        <f>VLOOKUP(ServiceTable[Customer],CustomerTable[],2,FALSE)</f>
        <v>2</v>
      </c>
      <c r="F5" t="s">
        <v>10</v>
      </c>
      <c r="G5">
        <f>VLOOKUP(ServiceTable[ServiceStatus],ServiceStatusTable[],2,FALSE)</f>
        <v>1</v>
      </c>
      <c r="H5" t="str">
        <f ca="1">"INSERT INTO "&amp;MID(CELL("filename",A4),FIND("]",CELL("filename",A4))+1,255)&amp;"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('TV',2,1);</v>
      </c>
    </row>
    <row r="6" spans="1:8" x14ac:dyDescent="0.25">
      <c r="A6" t="str">
        <f>ServiceTable[name]&amp;"_"&amp;ServiceTable[id]</f>
        <v>Internet_5</v>
      </c>
      <c r="B6">
        <v>5</v>
      </c>
      <c r="C6" t="s">
        <v>11</v>
      </c>
      <c r="D6" t="s">
        <v>104</v>
      </c>
      <c r="E6">
        <f>VLOOKUP(ServiceTable[Customer],CustomerTable[],2,FALSE)</f>
        <v>3</v>
      </c>
      <c r="F6" t="s">
        <v>10</v>
      </c>
      <c r="G6">
        <f>VLOOKUP(ServiceTable[ServiceStatus],ServiceStatusTable[],2,FALSE)</f>
        <v>1</v>
      </c>
      <c r="H6" t="str">
        <f ca="1">"INSERT INTO "&amp;MID(CELL("filename",A5),FIND("]",CELL("filename",A5))+1,255)&amp;"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('Internet',3,1);</v>
      </c>
    </row>
    <row r="7" spans="1:8" x14ac:dyDescent="0.25">
      <c r="A7" t="str">
        <f>ServiceTable[name]&amp;"_"&amp;ServiceTable[id]</f>
        <v>TV_6</v>
      </c>
      <c r="B7">
        <v>6</v>
      </c>
      <c r="C7" t="s">
        <v>12</v>
      </c>
      <c r="D7" t="s">
        <v>104</v>
      </c>
      <c r="E7">
        <f>VLOOKUP(ServiceTable[Customer],CustomerTable[],2,FALSE)</f>
        <v>3</v>
      </c>
      <c r="F7" t="s">
        <v>10</v>
      </c>
      <c r="G7">
        <f>VLOOKUP(ServiceTable[ServiceStatus],ServiceStatusTable[],2,FALSE)</f>
        <v>1</v>
      </c>
      <c r="H7" t="str">
        <f ca="1">"INSERT INTO "&amp;MID(CELL("filename",A6),FIND("]",CELL("filename",A6))+1,255)&amp;"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('TV',3,1);</v>
      </c>
    </row>
    <row r="8" spans="1:8" x14ac:dyDescent="0.25">
      <c r="A8" t="str">
        <f>ServiceTable[name]&amp;"_"&amp;ServiceTable[id]</f>
        <v>Internet_7</v>
      </c>
      <c r="B8">
        <v>7</v>
      </c>
      <c r="C8" t="s">
        <v>11</v>
      </c>
      <c r="D8" t="s">
        <v>105</v>
      </c>
      <c r="E8">
        <f>VLOOKUP(ServiceTable[Customer],CustomerTable[],2,FALSE)</f>
        <v>4</v>
      </c>
      <c r="F8" t="s">
        <v>13</v>
      </c>
      <c r="G8">
        <f>VLOOKUP(ServiceTable[ServiceStatus],ServiceStatusTable[],2,FALSE)</f>
        <v>2</v>
      </c>
      <c r="H8" t="str">
        <f ca="1">"INSERT INTO "&amp;MID(CELL("filename",A7),FIND("]",CELL("filename",A7))+1,255)&amp;"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('Internet',4,2);</v>
      </c>
    </row>
    <row r="9" spans="1:8" x14ac:dyDescent="0.25">
      <c r="A9" t="str">
        <f>ServiceTable[name]&amp;"_"&amp;ServiceTable[id]</f>
        <v>TV_8</v>
      </c>
      <c r="B9">
        <v>8</v>
      </c>
      <c r="C9" t="s">
        <v>12</v>
      </c>
      <c r="D9" t="s">
        <v>105</v>
      </c>
      <c r="E9">
        <f>VLOOKUP(ServiceTable[Customer],CustomerTable[],2,FALSE)</f>
        <v>4</v>
      </c>
      <c r="F9" t="s">
        <v>10</v>
      </c>
      <c r="G9">
        <f>VLOOKUP(ServiceTable[ServiceStatus],ServiceStatusTable[],2,FALSE)</f>
        <v>1</v>
      </c>
      <c r="H9" t="str">
        <f ca="1">"INSERT INTO "&amp;MID(CELL("filename",A8),FIND("]",CELL("filename",A8))+1,255)&amp;"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('TV',4,1);</v>
      </c>
    </row>
  </sheetData>
  <dataValidations count="2">
    <dataValidation type="list" allowBlank="1" showInputMessage="1" showErrorMessage="1" sqref="C10:C1048576 D2:D9">
      <formula1>Customers</formula1>
    </dataValidation>
    <dataValidation type="list" allowBlank="1" showInputMessage="1" showErrorMessage="1" sqref="E10:E1048576 F2:F9">
      <formula1>ServiceStatuses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workbookViewId="0">
      <selection activeCell="G14" sqref="G14"/>
    </sheetView>
  </sheetViews>
  <sheetFormatPr defaultRowHeight="15" x14ac:dyDescent="0.25"/>
  <cols>
    <col min="1" max="1" width="56.85546875" bestFit="1" customWidth="1"/>
    <col min="2" max="2" width="5" bestFit="1" customWidth="1"/>
    <col min="3" max="3" width="54.85546875" bestFit="1" customWidth="1"/>
    <col min="4" max="4" width="10.28515625" bestFit="1" customWidth="1"/>
    <col min="5" max="5" width="12.28515625" bestFit="1" customWidth="1"/>
    <col min="6" max="6" width="16.7109375" bestFit="1" customWidth="1"/>
    <col min="7" max="7" width="17.42578125" bestFit="1" customWidth="1"/>
    <col min="8" max="8" width="21" bestFit="1" customWidth="1"/>
    <col min="9" max="9" width="21.85546875" bestFit="1" customWidth="1"/>
    <col min="10" max="10" width="12.85546875" bestFit="1" customWidth="1"/>
    <col min="11" max="11" width="160.42578125" bestFit="1" customWidth="1"/>
  </cols>
  <sheetData>
    <row r="1" spans="1:11" x14ac:dyDescent="0.25">
      <c r="A1" t="s">
        <v>115</v>
      </c>
      <c r="B1" s="1" t="s">
        <v>81</v>
      </c>
      <c r="C1" s="1" t="s">
        <v>86</v>
      </c>
      <c r="D1" t="s">
        <v>94</v>
      </c>
      <c r="E1" s="1" t="s">
        <v>93</v>
      </c>
      <c r="F1" s="1" t="s">
        <v>95</v>
      </c>
      <c r="G1" t="s">
        <v>96</v>
      </c>
      <c r="H1" s="1" t="s">
        <v>97</v>
      </c>
      <c r="I1" t="s">
        <v>98</v>
      </c>
      <c r="J1" s="1" t="s">
        <v>99</v>
      </c>
      <c r="K1" t="s">
        <v>87</v>
      </c>
    </row>
    <row r="2" spans="1:11" x14ac:dyDescent="0.25">
      <c r="A2" t="str">
        <f>HardwareTable[name]&amp;"_"&amp;HardwareTable[id]</f>
        <v>ARRIS - SURFboard Dual-Band AC2350 with 32 x 8 DOCSIS 3.0_1</v>
      </c>
      <c r="B2">
        <v>1</v>
      </c>
      <c r="C2" t="s">
        <v>15</v>
      </c>
      <c r="D2" t="s">
        <v>107</v>
      </c>
      <c r="E2">
        <f>_xlfn.IFNA(VLOOKUP(HardwareTable[Service],ServiceTable[],2,FALSE),"NULL")</f>
        <v>1</v>
      </c>
      <c r="F2" t="s">
        <v>21</v>
      </c>
      <c r="G2" t="s">
        <v>10</v>
      </c>
      <c r="H2">
        <f>VLOOKUP(HardwareTable[HardwareStatus],HardwareStatusTable[],2,FALSE)</f>
        <v>1</v>
      </c>
      <c r="I2" t="s">
        <v>50</v>
      </c>
      <c r="J2">
        <f>_xlfn.IFNA(VLOOKUP(HardwareTable[Address],AddressTable[],2,FALSE),"NULL")</f>
        <v>1</v>
      </c>
      <c r="K2" t="str">
        <f ca="1">"INSERT INTO "&amp;MID(CELL("filename",A1),FIND("]",CELL("filename",A1))+1,255)&amp;"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('ARRIS - SURFboard Dual-Band AC2350 with 32 x 8 DOCSIS 3.0',1,'RN1231231231',1,1);</v>
      </c>
    </row>
    <row r="3" spans="1:11" x14ac:dyDescent="0.25">
      <c r="A3" t="str">
        <f>HardwareTable[name]&amp;"_"&amp;HardwareTable[id]</f>
        <v>ARRIS - SURFboard Dual-Band AC2350 with 32 x 8 DOCSIS 3.0_2</v>
      </c>
      <c r="B3">
        <v>2</v>
      </c>
      <c r="C3" t="s">
        <v>15</v>
      </c>
      <c r="D3" t="s">
        <v>107</v>
      </c>
      <c r="E3">
        <f>_xlfn.IFNA(VLOOKUP(HardwareTable[Service],ServiceTable[],2,FALSE),"NULL")</f>
        <v>1</v>
      </c>
      <c r="F3" t="s">
        <v>22</v>
      </c>
      <c r="G3" t="s">
        <v>10</v>
      </c>
      <c r="H3">
        <f>VLOOKUP(HardwareTable[HardwareStatus],HardwareStatusTable[],2,FALSE)</f>
        <v>1</v>
      </c>
      <c r="I3" t="s">
        <v>51</v>
      </c>
      <c r="J3">
        <f>_xlfn.IFNA(VLOOKUP(HardwareTable[Address],AddressTable[],2,FALSE),"NULL")</f>
        <v>2</v>
      </c>
      <c r="K3" t="str">
        <f ca="1">"INSERT INTO "&amp;MID(CELL("filename",A2),FIND("]",CELL("filename",A2))+1,255)&amp;"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('ARRIS - SURFboard Dual-Band AC2350 with 32 x 8 DOCSIS 3.0',1,'TZ23423423424',1,2);</v>
      </c>
    </row>
    <row r="4" spans="1:11" x14ac:dyDescent="0.25">
      <c r="A4" t="str">
        <f>HardwareTable[name]&amp;"_"&amp;HardwareTable[id]</f>
        <v>CISCO 800 Series Industrial Integrated Services Router_3</v>
      </c>
      <c r="B4">
        <v>3</v>
      </c>
      <c r="C4" t="s">
        <v>16</v>
      </c>
      <c r="D4" t="s">
        <v>107</v>
      </c>
      <c r="E4">
        <f>_xlfn.IFNA(VLOOKUP(HardwareTable[Service],ServiceTable[],2,FALSE),"NULL")</f>
        <v>1</v>
      </c>
      <c r="F4" t="s">
        <v>23</v>
      </c>
      <c r="G4" t="s">
        <v>10</v>
      </c>
      <c r="H4">
        <f>VLOOKUP(HardwareTable[HardwareStatus],HardwareStatusTable[],2,FALSE)</f>
        <v>1</v>
      </c>
      <c r="I4" t="s">
        <v>52</v>
      </c>
      <c r="J4">
        <f>_xlfn.IFNA(VLOOKUP(HardwareTable[Address],AddressTable[],2,FALSE),"NULL")</f>
        <v>3</v>
      </c>
      <c r="K4" t="str">
        <f ca="1">"INSERT INTO "&amp;MID(CELL("filename",A3),FIND("]",CELL("filename",A3))+1,255)&amp;"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 800 Series Industrial Integrated Services Router',1,'BMBM23423423',1,3);</v>
      </c>
    </row>
    <row r="5" spans="1:11" x14ac:dyDescent="0.25">
      <c r="A5" t="str">
        <f>HardwareTable[name]&amp;"_"&amp;HardwareTable[id]</f>
        <v>Linksys - AC2200 Tri-Band Mesh WiFi 5 Router_4</v>
      </c>
      <c r="B5">
        <v>4</v>
      </c>
      <c r="C5" t="s">
        <v>14</v>
      </c>
      <c r="E5" t="str">
        <f>_xlfn.IFNA(VLOOKUP(HardwareTable[Service],ServiceTable[],2,FALSE),"NULL")</f>
        <v>NULL</v>
      </c>
      <c r="F5" t="s">
        <v>24</v>
      </c>
      <c r="G5" t="s">
        <v>10</v>
      </c>
      <c r="H5">
        <f>VLOOKUP(HardwareTable[HardwareStatus],HardwareStatusTable[],2,FALSE)</f>
        <v>1</v>
      </c>
      <c r="J5" t="str">
        <f>_xlfn.IFNA(VLOOKUP(HardwareTable[Address],AddressTable[],2,FALSE),"NULL")</f>
        <v>NULL</v>
      </c>
      <c r="K5" t="str">
        <f ca="1">"INSERT INTO "&amp;MID(CELL("filename",A4),FIND("]",CELL("filename",A4))+1,255)&amp;"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('Linksys - AC2200 Tri-Band Mesh WiFi 5 Router',NULL,'MM6699634343',1,NULL);</v>
      </c>
    </row>
    <row r="6" spans="1:11" x14ac:dyDescent="0.25">
      <c r="A6" t="str">
        <f>HardwareTable[name]&amp;"_"&amp;HardwareTable[id]</f>
        <v>CISCO 1000 Series Connected Grid Routers_5</v>
      </c>
      <c r="B6">
        <v>5</v>
      </c>
      <c r="C6" t="s">
        <v>17</v>
      </c>
      <c r="D6" t="s">
        <v>108</v>
      </c>
      <c r="E6">
        <f>_xlfn.IFNA(VLOOKUP(HardwareTable[Service],ServiceTable[],2,FALSE),"NULL")</f>
        <v>2</v>
      </c>
      <c r="F6" t="s">
        <v>34</v>
      </c>
      <c r="G6" t="s">
        <v>13</v>
      </c>
      <c r="H6">
        <f>VLOOKUP(HardwareTable[HardwareStatus],HardwareStatusTable[],2,FALSE)</f>
        <v>2</v>
      </c>
      <c r="I6" t="s">
        <v>54</v>
      </c>
      <c r="J6">
        <f>_xlfn.IFNA(VLOOKUP(HardwareTable[Address],AddressTable[],2,FALSE),"NULL")</f>
        <v>5</v>
      </c>
      <c r="K6" t="str">
        <f ca="1">"INSERT INTO "&amp;MID(CELL("filename",A5),FIND("]",CELL("filename",A5))+1,255)&amp;"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 1000 Series Connected Grid Routers',2,'BMBM2ETET444',2,5);</v>
      </c>
    </row>
    <row r="7" spans="1:11" x14ac:dyDescent="0.25">
      <c r="A7" t="str">
        <f>HardwareTable[name]&amp;"_"&amp;HardwareTable[id]</f>
        <v>CISCO 4000 Series ISRM_6</v>
      </c>
      <c r="B7">
        <v>6</v>
      </c>
      <c r="C7" t="s">
        <v>18</v>
      </c>
      <c r="D7" t="s">
        <v>108</v>
      </c>
      <c r="E7">
        <f>_xlfn.IFNA(VLOOKUP(HardwareTable[Service],ServiceTable[],2,FALSE),"NULL")</f>
        <v>2</v>
      </c>
      <c r="F7" t="s">
        <v>35</v>
      </c>
      <c r="G7" t="s">
        <v>10</v>
      </c>
      <c r="H7">
        <f>VLOOKUP(HardwareTable[HardwareStatus],HardwareStatusTable[],2,FALSE)</f>
        <v>1</v>
      </c>
      <c r="I7" t="s">
        <v>54</v>
      </c>
      <c r="J7">
        <f>_xlfn.IFNA(VLOOKUP(HardwareTable[Address],AddressTable[],2,FALSE),"NULL")</f>
        <v>5</v>
      </c>
      <c r="K7" t="str">
        <f ca="1">"INSERT INTO "&amp;MID(CELL("filename",A6),FIND("]",CELL("filename",A6))+1,255)&amp;"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4000 Series ISRM',2,'CVB45345325324',1,5);</v>
      </c>
    </row>
    <row r="8" spans="1:11" x14ac:dyDescent="0.25">
      <c r="A8" t="str">
        <f>HardwareTable[name]&amp;"_"&amp;HardwareTable[id]</f>
        <v>Cisco SPA122 Small Business ATA with Router_7</v>
      </c>
      <c r="B8">
        <v>7</v>
      </c>
      <c r="C8" t="s">
        <v>20</v>
      </c>
      <c r="D8" t="s">
        <v>109</v>
      </c>
      <c r="E8">
        <f>_xlfn.IFNA(VLOOKUP(HardwareTable[Service],ServiceTable[],2,FALSE),"NULL")</f>
        <v>3</v>
      </c>
      <c r="F8" t="s">
        <v>36</v>
      </c>
      <c r="G8" t="s">
        <v>10</v>
      </c>
      <c r="H8">
        <f>VLOOKUP(HardwareTable[HardwareStatus],HardwareStatusTable[],2,FALSE)</f>
        <v>1</v>
      </c>
      <c r="I8" t="s">
        <v>57</v>
      </c>
      <c r="J8">
        <f>_xlfn.IFNA(VLOOKUP(HardwareTable[Address],AddressTable[],2,FALSE),"NULL")</f>
        <v>8</v>
      </c>
      <c r="K8" t="str">
        <f ca="1">"INSERT INTO "&amp;MID(CELL("filename",A7),FIND("]",CELL("filename",A7))+1,255)&amp;"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SPA122 Small Business ATA with Router',3,'FDBF452345234',1,8);</v>
      </c>
    </row>
    <row r="9" spans="1:11" x14ac:dyDescent="0.25">
      <c r="A9" t="str">
        <f>HardwareTable[name]&amp;"_"&amp;HardwareTable[id]</f>
        <v>Cisco SPA122 Small Business ATA with Router_8</v>
      </c>
      <c r="B9">
        <v>8</v>
      </c>
      <c r="C9" t="s">
        <v>20</v>
      </c>
      <c r="D9" t="s">
        <v>109</v>
      </c>
      <c r="E9">
        <f>_xlfn.IFNA(VLOOKUP(HardwareTable[Service],ServiceTable[],2,FALSE),"NULL")</f>
        <v>3</v>
      </c>
      <c r="F9" t="s">
        <v>37</v>
      </c>
      <c r="G9" t="s">
        <v>10</v>
      </c>
      <c r="H9">
        <f>VLOOKUP(HardwareTable[HardwareStatus],HardwareStatusTable[],2,FALSE)</f>
        <v>1</v>
      </c>
      <c r="I9" t="s">
        <v>57</v>
      </c>
      <c r="J9">
        <f>_xlfn.IFNA(VLOOKUP(HardwareTable[Address],AddressTable[],2,FALSE),"NULL")</f>
        <v>8</v>
      </c>
      <c r="K9" t="str">
        <f ca="1">"INSERT INTO "&amp;MID(CELL("filename",A8),FIND("]",CELL("filename",A8))+1,255)&amp;"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SPA122 Small Business ATA with Router',3,'GBGB234523452',1,8);</v>
      </c>
    </row>
    <row r="10" spans="1:11" x14ac:dyDescent="0.25">
      <c r="A10" t="str">
        <f>HardwareTable[name]&amp;"_"&amp;HardwareTable[id]</f>
        <v>Cisco 2000 Series Grid_9</v>
      </c>
      <c r="B10">
        <v>9</v>
      </c>
      <c r="C10" t="s">
        <v>19</v>
      </c>
      <c r="D10" t="s">
        <v>110</v>
      </c>
      <c r="E10">
        <f>_xlfn.IFNA(VLOOKUP(HardwareTable[Service],ServiceTable[],2,FALSE),"NULL")</f>
        <v>4</v>
      </c>
      <c r="F10" t="s">
        <v>38</v>
      </c>
      <c r="G10" t="s">
        <v>10</v>
      </c>
      <c r="H10">
        <f>VLOOKUP(HardwareTable[HardwareStatus],HardwareStatusTable[],2,FALSE)</f>
        <v>1</v>
      </c>
      <c r="I10" t="s">
        <v>58</v>
      </c>
      <c r="J10">
        <f>_xlfn.IFNA(VLOOKUP(HardwareTable[Address],AddressTable[],2,FALSE),"NULL")</f>
        <v>9</v>
      </c>
      <c r="K10" t="str">
        <f ca="1">"INSERT INTO "&amp;MID(CELL("filename",A9),FIND("]",CELL("filename",A9))+1,255)&amp;"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2000 Series Grid',4,'FDF23452345324',1,9);</v>
      </c>
    </row>
    <row r="11" spans="1:11" x14ac:dyDescent="0.25">
      <c r="A11" t="str">
        <f>HardwareTable[name]&amp;"_"&amp;HardwareTable[id]</f>
        <v>Juniper MX10003_10</v>
      </c>
      <c r="B11">
        <v>10</v>
      </c>
      <c r="C11" t="s">
        <v>25</v>
      </c>
      <c r="D11" t="s">
        <v>110</v>
      </c>
      <c r="E11">
        <f>_xlfn.IFNA(VLOOKUP(HardwareTable[Service],ServiceTable[],2,FALSE),"NULL")</f>
        <v>4</v>
      </c>
      <c r="F11" t="s">
        <v>39</v>
      </c>
      <c r="G11" t="s">
        <v>10</v>
      </c>
      <c r="H11">
        <f>VLOOKUP(HardwareTable[HardwareStatus],HardwareStatusTable[],2,FALSE)</f>
        <v>1</v>
      </c>
      <c r="I11" t="s">
        <v>59</v>
      </c>
      <c r="J11">
        <f>_xlfn.IFNA(VLOOKUP(HardwareTable[Address],AddressTable[],2,FALSE),"NULL")</f>
        <v>10</v>
      </c>
      <c r="K11" t="str">
        <f ca="1">"INSERT INTO "&amp;MID(CELL("filename",A10),FIND("]",CELL("filename",A10))+1,255)&amp;"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MX10003',4,'GBD43252234444',1,10);</v>
      </c>
    </row>
    <row r="12" spans="1:11" x14ac:dyDescent="0.25">
      <c r="A12" t="str">
        <f>HardwareTable[name]&amp;"_"&amp;HardwareTable[id]</f>
        <v>Juniper MX240_11</v>
      </c>
      <c r="B12">
        <f>B11+1</f>
        <v>11</v>
      </c>
      <c r="C12" t="s">
        <v>26</v>
      </c>
      <c r="D12" t="s">
        <v>111</v>
      </c>
      <c r="E12">
        <f>_xlfn.IFNA(VLOOKUP(HardwareTable[Service],ServiceTable[],2,FALSE),"NULL")</f>
        <v>5</v>
      </c>
      <c r="F12" t="s">
        <v>40</v>
      </c>
      <c r="G12" t="s">
        <v>10</v>
      </c>
      <c r="H12">
        <f>VLOOKUP(HardwareTable[HardwareStatus],HardwareStatusTable[],2,FALSE)</f>
        <v>1</v>
      </c>
      <c r="I12" t="s">
        <v>59</v>
      </c>
      <c r="J12">
        <f>_xlfn.IFNA(VLOOKUP(HardwareTable[Address],AddressTable[],2,FALSE),"NULL")</f>
        <v>10</v>
      </c>
      <c r="K12" t="str">
        <f ca="1">"INSERT INTO "&amp;MID(CELL("filename",A11),FIND("]",CELL("filename",A11))+1,255)&amp;"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MX240',5,'JMJM4545645645',1,10);</v>
      </c>
    </row>
    <row r="13" spans="1:11" x14ac:dyDescent="0.25">
      <c r="A13" t="str">
        <f>HardwareTable[name]&amp;"_"&amp;HardwareTable[id]</f>
        <v>Juniper MX480_12</v>
      </c>
      <c r="B13">
        <f t="shared" ref="B13:B21" si="0">B12+1</f>
        <v>12</v>
      </c>
      <c r="C13" t="s">
        <v>27</v>
      </c>
      <c r="D13" t="s">
        <v>111</v>
      </c>
      <c r="E13">
        <f>_xlfn.IFNA(VLOOKUP(HardwareTable[Service],ServiceTable[],2,FALSE),"NULL")</f>
        <v>5</v>
      </c>
      <c r="F13" t="s">
        <v>41</v>
      </c>
      <c r="G13" t="s">
        <v>10</v>
      </c>
      <c r="H13">
        <f>VLOOKUP(HardwareTable[HardwareStatus],HardwareStatusTable[],2,FALSE)</f>
        <v>1</v>
      </c>
      <c r="I13" t="s">
        <v>61</v>
      </c>
      <c r="J13">
        <f>_xlfn.IFNA(VLOOKUP(HardwareTable[Address],AddressTable[],2,FALSE),"NULL")</f>
        <v>12</v>
      </c>
      <c r="K13" t="str">
        <f ca="1">"INSERT INTO "&amp;MID(CELL("filename",A12),FIND("]",CELL("filename",A12))+1,255)&amp;"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MX480',5,'LL56756756753',1,12);</v>
      </c>
    </row>
    <row r="14" spans="1:11" x14ac:dyDescent="0.25">
      <c r="A14" t="str">
        <f>HardwareTable[name]&amp;"_"&amp;HardwareTable[id]</f>
        <v>Juniper MX960_13</v>
      </c>
      <c r="B14">
        <f t="shared" si="0"/>
        <v>13</v>
      </c>
      <c r="C14" t="s">
        <v>28</v>
      </c>
      <c r="D14" t="s">
        <v>112</v>
      </c>
      <c r="E14">
        <f>_xlfn.IFNA(VLOOKUP(HardwareTable[Service],ServiceTable[],2,FALSE),"NULL")</f>
        <v>6</v>
      </c>
      <c r="F14" t="s">
        <v>42</v>
      </c>
      <c r="G14" t="s">
        <v>10</v>
      </c>
      <c r="H14">
        <f>VLOOKUP(HardwareTable[HardwareStatus],HardwareStatusTable[],2,FALSE)</f>
        <v>1</v>
      </c>
      <c r="I14" t="s">
        <v>62</v>
      </c>
      <c r="J14">
        <f>_xlfn.IFNA(VLOOKUP(HardwareTable[Address],AddressTable[],2,FALSE),"NULL")</f>
        <v>13</v>
      </c>
      <c r="K14" t="str">
        <f ca="1">"INSERT INTO "&amp;MID(CELL("filename",A13),FIND("]",CELL("filename",A13))+1,255)&amp;"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MX960',6,'HYHY45635463356',1,13);</v>
      </c>
    </row>
    <row r="15" spans="1:11" x14ac:dyDescent="0.25">
      <c r="A15" t="str">
        <f>HardwareTable[name]&amp;"_"&amp;HardwareTable[id]</f>
        <v>Juniper MX2008_14</v>
      </c>
      <c r="B15">
        <f t="shared" si="0"/>
        <v>14</v>
      </c>
      <c r="C15" t="s">
        <v>29</v>
      </c>
      <c r="D15" t="s">
        <v>112</v>
      </c>
      <c r="E15">
        <f>_xlfn.IFNA(VLOOKUP(HardwareTable[Service],ServiceTable[],2,FALSE),"NULL")</f>
        <v>6</v>
      </c>
      <c r="F15" t="s">
        <v>43</v>
      </c>
      <c r="G15" t="s">
        <v>10</v>
      </c>
      <c r="H15">
        <f>VLOOKUP(HardwareTable[HardwareStatus],HardwareStatusTable[],2,FALSE)</f>
        <v>1</v>
      </c>
      <c r="I15" t="s">
        <v>65</v>
      </c>
      <c r="J15">
        <f>_xlfn.IFNA(VLOOKUP(HardwareTable[Address],AddressTable[],2,FALSE),"NULL")</f>
        <v>16</v>
      </c>
      <c r="K15" t="str">
        <f ca="1">"INSERT INTO "&amp;MID(CELL("filename",A14),FIND("]",CELL("filename",A14))+1,255)&amp;"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MX2008',6,'HYH34563322222',1,16);</v>
      </c>
    </row>
    <row r="16" spans="1:11" x14ac:dyDescent="0.25">
      <c r="A16" t="str">
        <f>HardwareTable[name]&amp;"_"&amp;HardwareTable[id]</f>
        <v>Juniper MX2010_15</v>
      </c>
      <c r="B16">
        <f t="shared" si="0"/>
        <v>15</v>
      </c>
      <c r="C16" t="s">
        <v>30</v>
      </c>
      <c r="D16" t="s">
        <v>113</v>
      </c>
      <c r="E16">
        <f>_xlfn.IFNA(VLOOKUP(HardwareTable[Service],ServiceTable[],2,FALSE),"NULL")</f>
        <v>7</v>
      </c>
      <c r="F16" t="s">
        <v>44</v>
      </c>
      <c r="G16" t="s">
        <v>10</v>
      </c>
      <c r="H16">
        <f>VLOOKUP(HardwareTable[HardwareStatus],HardwareStatusTable[],2,FALSE)</f>
        <v>1</v>
      </c>
      <c r="I16" t="s">
        <v>65</v>
      </c>
      <c r="J16">
        <f>_xlfn.IFNA(VLOOKUP(HardwareTable[Address],AddressTable[],2,FALSE),"NULL")</f>
        <v>16</v>
      </c>
      <c r="K16" t="str">
        <f ca="1">"INSERT INTO "&amp;MID(CELL("filename",A15),FIND("]",CELL("filename",A15))+1,255)&amp;"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MX2010',7,'PLD34535345222',1,16);</v>
      </c>
    </row>
    <row r="17" spans="1:11" x14ac:dyDescent="0.25">
      <c r="A17" t="str">
        <f>HardwareTable[name]&amp;"_"&amp;HardwareTable[id]</f>
        <v>Juniper MX2020_16</v>
      </c>
      <c r="B17">
        <f t="shared" si="0"/>
        <v>16</v>
      </c>
      <c r="C17" t="s">
        <v>31</v>
      </c>
      <c r="D17" t="s">
        <v>113</v>
      </c>
      <c r="E17">
        <f>_xlfn.IFNA(VLOOKUP(HardwareTable[Service],ServiceTable[],2,FALSE),"NULL")</f>
        <v>7</v>
      </c>
      <c r="F17" t="s">
        <v>45</v>
      </c>
      <c r="G17" t="s">
        <v>13</v>
      </c>
      <c r="H17">
        <f>VLOOKUP(HardwareTable[HardwareStatus],HardwareStatusTable[],2,FALSE)</f>
        <v>2</v>
      </c>
      <c r="I17" t="s">
        <v>65</v>
      </c>
      <c r="J17">
        <f>_xlfn.IFNA(VLOOKUP(HardwareTable[Address],AddressTable[],2,FALSE),"NULL")</f>
        <v>16</v>
      </c>
      <c r="K17" t="str">
        <f ca="1">"INSERT INTO "&amp;MID(CELL("filename",A16),FIND("]",CELL("filename",A16))+1,255)&amp;"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MX2020',7,'VMVM34534534',2,16);</v>
      </c>
    </row>
    <row r="18" spans="1:11" x14ac:dyDescent="0.25">
      <c r="A18" t="str">
        <f>HardwareTable[name]&amp;"_"&amp;HardwareTable[id]</f>
        <v>HPE FlexNetwork MSR93x Router Series_17</v>
      </c>
      <c r="B18">
        <f t="shared" si="0"/>
        <v>17</v>
      </c>
      <c r="C18" t="s">
        <v>32</v>
      </c>
      <c r="D18" t="s">
        <v>114</v>
      </c>
      <c r="E18">
        <f>_xlfn.IFNA(VLOOKUP(HardwareTable[Service],ServiceTable[],2,FALSE),"NULL")</f>
        <v>8</v>
      </c>
      <c r="F18" t="s">
        <v>46</v>
      </c>
      <c r="G18" t="s">
        <v>10</v>
      </c>
      <c r="H18">
        <f>VLOOKUP(HardwareTable[HardwareStatus],HardwareStatusTable[],2,FALSE)</f>
        <v>1</v>
      </c>
      <c r="I18" t="s">
        <v>65</v>
      </c>
      <c r="J18">
        <f>_xlfn.IFNA(VLOOKUP(HardwareTable[Address],AddressTable[],2,FALSE),"NULL")</f>
        <v>16</v>
      </c>
      <c r="K18" t="str">
        <f ca="1">"INSERT INTO "&amp;MID(CELL("filename",A17),FIND("]",CELL("filename",A17))+1,255)&amp;"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('HPE FlexNetwork MSR93x Router Series',8,'F1253334678655',1,16);</v>
      </c>
    </row>
    <row r="19" spans="1:11" x14ac:dyDescent="0.25">
      <c r="A19" t="str">
        <f>HardwareTable[name]&amp;"_"&amp;HardwareTable[id]</f>
        <v>HPE FlexNetwork HSR6600 Router Series_18</v>
      </c>
      <c r="B19">
        <f t="shared" si="0"/>
        <v>18</v>
      </c>
      <c r="C19" t="s">
        <v>33</v>
      </c>
      <c r="D19" t="s">
        <v>114</v>
      </c>
      <c r="E19">
        <f>_xlfn.IFNA(VLOOKUP(HardwareTable[Service],ServiceTable[],2,FALSE),"NULL")</f>
        <v>8</v>
      </c>
      <c r="F19" t="s">
        <v>47</v>
      </c>
      <c r="G19" t="s">
        <v>10</v>
      </c>
      <c r="H19">
        <f>VLOOKUP(HardwareTable[HardwareStatus],HardwareStatusTable[],2,FALSE)</f>
        <v>1</v>
      </c>
      <c r="I19" t="s">
        <v>72</v>
      </c>
      <c r="J19">
        <f>_xlfn.IFNA(VLOOKUP(HardwareTable[Address],AddressTable[],2,FALSE),"NULL")</f>
        <v>23</v>
      </c>
      <c r="K19" t="str">
        <f ca="1">"INSERT INTO "&amp;MID(CELL("filename",A18),FIND("]",CELL("filename",A18))+1,255)&amp;"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('HPE FlexNetwork HSR6600 Router Series',8,'F34534522254345',1,23);</v>
      </c>
    </row>
    <row r="20" spans="1:11" x14ac:dyDescent="0.25">
      <c r="A20" t="str">
        <f>HardwareTable[name]&amp;"_"&amp;HardwareTable[id]</f>
        <v>CISCO 4000 Series ISRM_19</v>
      </c>
      <c r="B20">
        <f t="shared" si="0"/>
        <v>19</v>
      </c>
      <c r="C20" t="s">
        <v>18</v>
      </c>
      <c r="E20" t="str">
        <f>_xlfn.IFNA(VLOOKUP(HardwareTable[Service],ServiceTable[],2,FALSE),"NULL")</f>
        <v>NULL</v>
      </c>
      <c r="F20" t="s">
        <v>48</v>
      </c>
      <c r="G20" t="s">
        <v>10</v>
      </c>
      <c r="H20">
        <f>VLOOKUP(HardwareTable[HardwareStatus],HardwareStatusTable[],2,FALSE)</f>
        <v>1</v>
      </c>
      <c r="J20" t="str">
        <f>_xlfn.IFNA(VLOOKUP(HardwareTable[Address],AddressTable[],2,FALSE),"NULL")</f>
        <v>NULL</v>
      </c>
      <c r="K20" t="str">
        <f ca="1">"INSERT INTO "&amp;MID(CELL("filename",A19),FIND("]",CELL("filename",A19))+1,255)&amp;"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4000 Series ISRM',NULL,'TY546456456',1,NULL);</v>
      </c>
    </row>
    <row r="21" spans="1:11" x14ac:dyDescent="0.25">
      <c r="A21" t="str">
        <f>HardwareTable[name]&amp;"_"&amp;HardwareTable[id]</f>
        <v>CISCO 4000 Series ISRM_20</v>
      </c>
      <c r="B21">
        <f t="shared" si="0"/>
        <v>20</v>
      </c>
      <c r="C21" t="s">
        <v>18</v>
      </c>
      <c r="E21" t="str">
        <f>_xlfn.IFNA(VLOOKUP(HardwareTable[Service],ServiceTable[],2,FALSE),"NULL")</f>
        <v>NULL</v>
      </c>
      <c r="F21" t="s">
        <v>49</v>
      </c>
      <c r="G21" t="s">
        <v>10</v>
      </c>
      <c r="H21">
        <f>VLOOKUP(HardwareTable[HardwareStatus],HardwareStatusTable[],2,FALSE)</f>
        <v>1</v>
      </c>
      <c r="J21" t="str">
        <f>_xlfn.IFNA(VLOOKUP(HardwareTable[Address],AddressTable[],2,FALSE),"NULL")</f>
        <v>NULL</v>
      </c>
      <c r="K21" t="str">
        <f ca="1">"INSERT INTO "&amp;MID(CELL("filename",A20),FIND("]",CELL("filename",A20))+1,255)&amp;"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4000 Series ISRM',NULL,'Z15TTERTWTERT',1,NULL);</v>
      </c>
    </row>
  </sheetData>
  <dataValidations count="3">
    <dataValidation type="list" allowBlank="1" showInputMessage="1" showErrorMessage="1" sqref="C22:C1048576 D2:D21">
      <formula1>Services</formula1>
    </dataValidation>
    <dataValidation type="list" allowBlank="1" showInputMessage="1" showErrorMessage="1" sqref="F22:F1048576 G2:G21">
      <formula1>HardwareStatuses</formula1>
    </dataValidation>
    <dataValidation type="list" allowBlank="1" showInputMessage="1" showErrorMessage="1" sqref="H22:H1048576 I2:I21">
      <formula1>Addresses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4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  <col min="2" max="2" width="4.85546875" customWidth="1"/>
    <col min="3" max="3" width="139" bestFit="1" customWidth="1"/>
  </cols>
  <sheetData>
    <row r="1" spans="1:3" x14ac:dyDescent="0.25">
      <c r="A1" s="1" t="s">
        <v>100</v>
      </c>
      <c r="B1" s="1" t="s">
        <v>81</v>
      </c>
      <c r="C1" t="s">
        <v>87</v>
      </c>
    </row>
    <row r="2" spans="1:3" x14ac:dyDescent="0.25">
      <c r="A2" t="s">
        <v>50</v>
      </c>
      <c r="B2">
        <v>1</v>
      </c>
      <c r="C2" t="str">
        <f ca="1">"INSERT INTO "&amp;MID(CELL("filename",A1),FIND("]",CELL("filename",A1))+1,255)&amp;" (full_address) VALUES ('"&amp;AddressTable[[#This Row],[full_address]]&amp;"') ON CONFLICT (full_address) DO UPDATE SET full_address=EXCLUDED.full_address;"</f>
        <v>INSERT INTO address (full_address) VALUES ('ул ломоносова д 23') ON CONFLICT (full_address) DO UPDATE SET full_address=EXCLUDED.full_address;</v>
      </c>
    </row>
    <row r="3" spans="1:3" x14ac:dyDescent="0.25">
      <c r="A3" t="s">
        <v>51</v>
      </c>
      <c r="B3">
        <v>2</v>
      </c>
      <c r="C3" t="str">
        <f ca="1">"INSERT INTO "&amp;MID(CELL("filename",A2),FIND("]",CELL("filename",A2))+1,255)&amp;" (full_address) VALUES ('"&amp;AddressTable[[#This Row],[full_address]]&amp;"') ON CONFLICT (full_address) DO UPDATE SET full_address=EXCLUDED.full_address;"</f>
        <v>INSERT INTO address (full_address) VALUES ('ул северная  д 30') ON CONFLICT (full_address) DO UPDATE SET full_address=EXCLUDED.full_address;</v>
      </c>
    </row>
    <row r="4" spans="1:3" x14ac:dyDescent="0.25">
      <c r="A4" t="s">
        <v>52</v>
      </c>
      <c r="B4">
        <v>3</v>
      </c>
      <c r="C4" t="str">
        <f ca="1">"INSERT INTO "&amp;MID(CELL("filename",A3),FIND("]",CELL("filename",A3))+1,255)&amp;" (full_address) VALUES ('"&amp;AddressTable[[#This Row],[full_address]]&amp;"') ON CONFLICT (full_address) DO UPDATE SET full_address=EXCLUDED.full_address;"</f>
        <v>INSERT INTO address (full_address) VALUES ('ул рождественская д 1') ON CONFLICT (full_address) DO UPDATE SET full_address=EXCLUDED.full_address;</v>
      </c>
    </row>
    <row r="5" spans="1:3" x14ac:dyDescent="0.25">
      <c r="A5" t="s">
        <v>53</v>
      </c>
      <c r="B5">
        <v>4</v>
      </c>
      <c r="C5" t="str">
        <f ca="1">"INSERT INTO "&amp;MID(CELL("filename",A4),FIND("]",CELL("filename",A4))+1,255)&amp;" (full_address) VALUES ('"&amp;AddressTable[[#This Row],[full_address]]&amp;"') ON CONFLICT (full_address) DO UPDATE SET full_address=EXCLUDED.full_address;"</f>
        <v>INSERT INTO address (full_address) VALUES ('ул рождественская д 2') ON CONFLICT (full_address) DO UPDATE SET full_address=EXCLUDED.full_address;</v>
      </c>
    </row>
    <row r="6" spans="1:3" x14ac:dyDescent="0.25">
      <c r="A6" t="s">
        <v>54</v>
      </c>
      <c r="B6">
        <v>5</v>
      </c>
      <c r="C6" t="str">
        <f ca="1">"INSERT INTO "&amp;MID(CELL("filename",A5),FIND("]",CELL("filename",A5))+1,255)&amp;" (full_address) VALUES ('"&amp;AddressTable[[#This Row],[full_address]]&amp;"') ON CONFLICT (full_address) DO UPDATE SET full_address=EXCLUDED.full_address;"</f>
        <v>INSERT INTO address (full_address) VALUES ('ул рождественская д 3') ON CONFLICT (full_address) DO UPDATE SET full_address=EXCLUDED.full_address;</v>
      </c>
    </row>
    <row r="7" spans="1:3" x14ac:dyDescent="0.25">
      <c r="A7" t="s">
        <v>55</v>
      </c>
      <c r="B7">
        <v>6</v>
      </c>
      <c r="C7" t="str">
        <f ca="1">"INSERT INTO "&amp;MID(CELL("filename",A6),FIND("]",CELL("filename",A6))+1,255)&amp;" (full_address) VALUES ('"&amp;AddressTable[[#This Row],[full_address]]&amp;"') ON CONFLICT (full_address) DO UPDATE SET full_address=EXCLUDED.full_address;"</f>
        <v>INSERT INTO address (full_address) VALUES ('ул рождественская д 4') ON CONFLICT (full_address) DO UPDATE SET full_address=EXCLUDED.full_address;</v>
      </c>
    </row>
    <row r="8" spans="1:3" x14ac:dyDescent="0.25">
      <c r="A8" t="s">
        <v>56</v>
      </c>
      <c r="B8">
        <v>7</v>
      </c>
      <c r="C8" t="str">
        <f ca="1">"INSERT INTO "&amp;MID(CELL("filename",A7),FIND("]",CELL("filename",A7))+1,255)&amp;" (full_address) VALUES ('"&amp;AddressTable[[#This Row],[full_address]]&amp;"') ON CONFLICT (full_address) DO UPDATE SET full_address=EXCLUDED.full_address;"</f>
        <v>INSERT INTO address (full_address) VALUES ('ул рождественская д 5') ON CONFLICT (full_address) DO UPDATE SET full_address=EXCLUDED.full_address;</v>
      </c>
    </row>
    <row r="9" spans="1:3" x14ac:dyDescent="0.25">
      <c r="A9" t="s">
        <v>57</v>
      </c>
      <c r="B9">
        <v>8</v>
      </c>
      <c r="C9" t="str">
        <f ca="1">"INSERT INTO "&amp;MID(CELL("filename",A8),FIND("]",CELL("filename",A8))+1,255)&amp;" (full_address) VALUES ('"&amp;AddressTable[[#This Row],[full_address]]&amp;"') ON CONFLICT (full_address) DO UPDATE SET full_address=EXCLUDED.full_address;"</f>
        <v>INSERT INTO address (full_address) VALUES ('ул рождественская д 6') ON CONFLICT (full_address) DO UPDATE SET full_address=EXCLUDED.full_address;</v>
      </c>
    </row>
    <row r="10" spans="1:3" x14ac:dyDescent="0.25">
      <c r="A10" t="s">
        <v>58</v>
      </c>
      <c r="B10">
        <v>9</v>
      </c>
      <c r="C10" t="str">
        <f ca="1">"INSERT INTO "&amp;MID(CELL("filename",A9),FIND("]",CELL("filename",A9))+1,255)&amp;" (full_address) VALUES ('"&amp;AddressTable[[#This Row],[full_address]]&amp;"') ON CONFLICT (full_address) DO UPDATE SET full_address=EXCLUDED.full_address;"</f>
        <v>INSERT INTO address (full_address) VALUES ('ул выборгская д 1') ON CONFLICT (full_address) DO UPDATE SET full_address=EXCLUDED.full_address;</v>
      </c>
    </row>
    <row r="11" spans="1:3" x14ac:dyDescent="0.25">
      <c r="A11" t="s">
        <v>59</v>
      </c>
      <c r="B11">
        <v>10</v>
      </c>
      <c r="C11" t="str">
        <f ca="1">"INSERT INTO "&amp;MID(CELL("filename",A10),FIND("]",CELL("filename",A10))+1,255)&amp;" (full_address) VALUES ('"&amp;AddressTable[[#This Row],[full_address]]&amp;"') ON CONFLICT (full_address) DO UPDATE SET full_address=EXCLUDED.full_address;"</f>
        <v>INSERT INTO address (full_address) VALUES ('ул выборгская д 2') ON CONFLICT (full_address) DO UPDATE SET full_address=EXCLUDED.full_address;</v>
      </c>
    </row>
    <row r="12" spans="1:3" x14ac:dyDescent="0.25">
      <c r="A12" t="s">
        <v>60</v>
      </c>
      <c r="B12">
        <v>11</v>
      </c>
      <c r="C12" t="str">
        <f ca="1">"INSERT INTO "&amp;MID(CELL("filename",A11),FIND("]",CELL("filename",A11))+1,255)&amp;" (full_address) VALUES ('"&amp;AddressTable[[#This Row],[full_address]]&amp;"') ON CONFLICT (full_address) DO UPDATE SET full_address=EXCLUDED.full_address;"</f>
        <v>INSERT INTO address (full_address) VALUES ('ул выборгская д 3') ON CONFLICT (full_address) DO UPDATE SET full_address=EXCLUDED.full_address;</v>
      </c>
    </row>
    <row r="13" spans="1:3" x14ac:dyDescent="0.25">
      <c r="A13" t="s">
        <v>61</v>
      </c>
      <c r="B13">
        <v>12</v>
      </c>
      <c r="C13" t="str">
        <f ca="1">"INSERT INTO "&amp;MID(CELL("filename",A12),FIND("]",CELL("filename",A12))+1,255)&amp;" (full_address) VALUES ('"&amp;AddressTable[[#This Row],[full_address]]&amp;"') ON CONFLICT (full_address) DO UPDATE SET full_address=EXCLUDED.full_address;"</f>
        <v>INSERT INTO address (full_address) VALUES ('ул выборгская д 4') ON CONFLICT (full_address) DO UPDATE SET full_address=EXCLUDED.full_address;</v>
      </c>
    </row>
    <row r="14" spans="1:3" x14ac:dyDescent="0.25">
      <c r="A14" t="s">
        <v>62</v>
      </c>
      <c r="B14">
        <v>13</v>
      </c>
      <c r="C14" t="str">
        <f ca="1">"INSERT INTO "&amp;MID(CELL("filename",A13),FIND("]",CELL("filename",A13))+1,255)&amp;" (full_address) VALUES ('"&amp;AddressTable[[#This Row],[full_address]]&amp;"') ON CONFLICT (full_address) DO UPDATE SET full_address=EXCLUDED.full_address;"</f>
        <v>INSERT INTO address (full_address) VALUES ('ул выборгская д 5') ON CONFLICT (full_address) DO UPDATE SET full_address=EXCLUDED.full_address;</v>
      </c>
    </row>
    <row r="15" spans="1:3" x14ac:dyDescent="0.25">
      <c r="A15" t="s">
        <v>63</v>
      </c>
      <c r="B15">
        <v>14</v>
      </c>
      <c r="C15" t="str">
        <f ca="1">"INSERT INTO "&amp;MID(CELL("filename",A14),FIND("]",CELL("filename",A14))+1,255)&amp;" (full_address) VALUES ('"&amp;AddressTable[[#This Row],[full_address]]&amp;"') ON CONFLICT (full_address) DO UPDATE SET full_address=EXCLUDED.full_address;"</f>
        <v>INSERT INTO address (full_address) VALUES ('ул выборгская д 6') ON CONFLICT (full_address) DO UPDATE SET full_address=EXCLUDED.full_address;</v>
      </c>
    </row>
    <row r="16" spans="1:3" x14ac:dyDescent="0.25">
      <c r="A16" t="s">
        <v>64</v>
      </c>
      <c r="B16">
        <v>15</v>
      </c>
      <c r="C16" t="str">
        <f ca="1">"INSERT INTO "&amp;MID(CELL("filename",A15),FIND("]",CELL("filename",A15))+1,255)&amp;" (full_address) VALUES ('"&amp;AddressTable[[#This Row],[full_address]]&amp;"') ON CONFLICT (full_address) DO UPDATE SET full_address=EXCLUDED.full_address;"</f>
        <v>INSERT INTO address (full_address) VALUES ('ул гужевая д 1') ON CONFLICT (full_address) DO UPDATE SET full_address=EXCLUDED.full_address;</v>
      </c>
    </row>
    <row r="17" spans="1:3" x14ac:dyDescent="0.25">
      <c r="A17" t="s">
        <v>65</v>
      </c>
      <c r="B17">
        <v>16</v>
      </c>
      <c r="C17" t="str">
        <f ca="1">"INSERT INTO "&amp;MID(CELL("filename",A16),FIND("]",CELL("filename",A16))+1,255)&amp;" (full_address) VALUES ('"&amp;AddressTable[[#This Row],[full_address]]&amp;"') ON CONFLICT (full_address) DO UPDATE SET full_address=EXCLUDED.full_address;"</f>
        <v>INSERT INTO address (full_address) VALUES ('ул гужевая д 2') ON CONFLICT (full_address) DO UPDATE SET full_address=EXCLUDED.full_address;</v>
      </c>
    </row>
    <row r="18" spans="1:3" x14ac:dyDescent="0.25">
      <c r="A18" t="s">
        <v>66</v>
      </c>
      <c r="B18">
        <v>17</v>
      </c>
      <c r="C18" t="str">
        <f ca="1">"INSERT INTO "&amp;MID(CELL("filename",A17),FIND("]",CELL("filename",A17))+1,255)&amp;" (full_address) VALUES ('"&amp;AddressTable[[#This Row],[full_address]]&amp;"') ON CONFLICT (full_address) DO UPDATE SET full_address=EXCLUDED.full_address;"</f>
        <v>INSERT INTO address (full_address) VALUES ('ул гужевая д 3') ON CONFLICT (full_address) DO UPDATE SET full_address=EXCLUDED.full_address;</v>
      </c>
    </row>
    <row r="19" spans="1:3" x14ac:dyDescent="0.25">
      <c r="A19" t="s">
        <v>67</v>
      </c>
      <c r="B19">
        <v>18</v>
      </c>
      <c r="C19" t="str">
        <f ca="1">"INSERT INTO "&amp;MID(CELL("filename",A18),FIND("]",CELL("filename",A18))+1,255)&amp;" (full_address) VALUES ('"&amp;AddressTable[[#This Row],[full_address]]&amp;"') ON CONFLICT (full_address) DO UPDATE SET full_address=EXCLUDED.full_address;"</f>
        <v>INSERT INTO address (full_address) VALUES ('ул гужевая д 4') ON CONFLICT (full_address) DO UPDATE SET full_address=EXCLUDED.full_address;</v>
      </c>
    </row>
    <row r="20" spans="1:3" x14ac:dyDescent="0.25">
      <c r="A20" t="s">
        <v>68</v>
      </c>
      <c r="B20">
        <v>19</v>
      </c>
      <c r="C20" t="str">
        <f ca="1">"INSERT INTO "&amp;MID(CELL("filename",A19),FIND("]",CELL("filename",A19))+1,255)&amp;" (full_address) VALUES ('"&amp;AddressTable[[#This Row],[full_address]]&amp;"') ON CONFLICT (full_address) DO UPDATE SET full_address=EXCLUDED.full_address;"</f>
        <v>INSERT INTO address (full_address) VALUES ('ул гужевая д 5') ON CONFLICT (full_address) DO UPDATE SET full_address=EXCLUDED.full_address;</v>
      </c>
    </row>
    <row r="21" spans="1:3" x14ac:dyDescent="0.25">
      <c r="A21" t="s">
        <v>69</v>
      </c>
      <c r="B21">
        <v>20</v>
      </c>
      <c r="C21" t="str">
        <f ca="1">"INSERT INTO "&amp;MID(CELL("filename",A20),FIND("]",CELL("filename",A20))+1,255)&amp;" (full_address) VALUES ('"&amp;AddressTable[[#This Row],[full_address]]&amp;"') ON CONFLICT (full_address) DO UPDATE SET full_address=EXCLUDED.full_address;"</f>
        <v>INSERT INTO address (full_address) VALUES ('ул гужевая д 6') ON CONFLICT (full_address) DO UPDATE SET full_address=EXCLUDED.full_address;</v>
      </c>
    </row>
    <row r="22" spans="1:3" x14ac:dyDescent="0.25">
      <c r="A22" t="s">
        <v>70</v>
      </c>
      <c r="B22">
        <v>21</v>
      </c>
      <c r="C22" t="str">
        <f ca="1">"INSERT INTO "&amp;MID(CELL("filename",A21),FIND("]",CELL("filename",A21))+1,255)&amp;" (full_address) VALUES ('"&amp;AddressTable[[#This Row],[full_address]]&amp;"') ON CONFLICT (full_address) DO UPDATE SET full_address=EXCLUDED.full_address;"</f>
        <v>INSERT INTO address (full_address) VALUES ('ул минина д 1') ON CONFLICT (full_address) DO UPDATE SET full_address=EXCLUDED.full_address;</v>
      </c>
    </row>
    <row r="23" spans="1:3" x14ac:dyDescent="0.25">
      <c r="A23" t="s">
        <v>71</v>
      </c>
      <c r="B23">
        <v>22</v>
      </c>
      <c r="C23" t="str">
        <f ca="1">"INSERT INTO "&amp;MID(CELL("filename",A22),FIND("]",CELL("filename",A22))+1,255)&amp;" (full_address) VALUES ('"&amp;AddressTable[[#This Row],[full_address]]&amp;"') ON CONFLICT (full_address) DO UPDATE SET full_address=EXCLUDED.full_address;"</f>
        <v>INSERT INTO address (full_address) VALUES ('ул минина д 2') ON CONFLICT (full_address) DO UPDATE SET full_address=EXCLUDED.full_address;</v>
      </c>
    </row>
    <row r="24" spans="1:3" x14ac:dyDescent="0.25">
      <c r="A24" t="s">
        <v>72</v>
      </c>
      <c r="B24">
        <v>23</v>
      </c>
      <c r="C24" t="str">
        <f ca="1">"INSERT INTO "&amp;MID(CELL("filename",A23),FIND("]",CELL("filename",A23))+1,255)&amp;" (full_address) VALUES ('"&amp;AddressTable[[#This Row],[full_address]]&amp;"') ON CONFLICT (full_address) DO UPDATE SET full_address=EXCLUDED.full_address;"</f>
        <v>INSERT INTO address (full_address) VALUES ('ул минина д 3') ON CONFLICT (full_address) DO UPDATE SET full_address=EXCLUDED.full_address;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3"/>
  <sheetViews>
    <sheetView workbookViewId="0">
      <selection activeCell="D17" sqref="D17"/>
    </sheetView>
  </sheetViews>
  <sheetFormatPr defaultRowHeight="15" x14ac:dyDescent="0.25"/>
  <cols>
    <col min="3" max="3" width="121.140625" bestFit="1" customWidth="1"/>
  </cols>
  <sheetData>
    <row r="1" spans="1:3" x14ac:dyDescent="0.25">
      <c r="A1" s="1" t="s">
        <v>86</v>
      </c>
      <c r="B1" s="1" t="s">
        <v>81</v>
      </c>
      <c r="C1" t="s">
        <v>87</v>
      </c>
    </row>
    <row r="2" spans="1:3" x14ac:dyDescent="0.25">
      <c r="A2" t="s">
        <v>10</v>
      </c>
      <c r="B2">
        <v>1</v>
      </c>
      <c r="C2" t="str">
        <f ca="1">"INSERT INTO "&amp;MID(CELL("filename",A1),FIND("]",CELL("filename",A1))+1,255)&amp;" (name) VALUES ('"&amp;CustomerStatusTable[[#This Row],[name]]&amp;"') ON CONFLICT (name) DO UPDATE SET name=EXCLUDED.name;"</f>
        <v>INSERT INTO customer_status (name) VALUES ('NORMAL') ON CONFLICT (name) DO UPDATE SET name=EXCLUDED.name;</v>
      </c>
    </row>
    <row r="3" spans="1:3" x14ac:dyDescent="0.25">
      <c r="A3" t="s">
        <v>13</v>
      </c>
      <c r="B3">
        <v>2</v>
      </c>
      <c r="C3" t="str">
        <f ca="1">"INSERT INTO "&amp;MID(CELL("filename",A2),FIND("]",CELL("filename",A2))+1,255)&amp;" (name) VALUES ('"&amp;CustomerStatusTable[[#This Row],[name]]&amp;"') ON CONFLICT (name) DO UPDATE SET name=EXCLUDED.name;"</f>
        <v>INSERT INTO customer_status (name) VALUES ('FAIL') ON CONFLICT (name) DO UPDATE SET name=EXCLUDED.name;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C2" sqref="C2:C5"/>
    </sheetView>
  </sheetViews>
  <sheetFormatPr defaultRowHeight="15" x14ac:dyDescent="0.25"/>
  <cols>
    <col min="1" max="1" width="14.28515625" bestFit="1" customWidth="1"/>
    <col min="3" max="3" width="107.5703125" bestFit="1" customWidth="1"/>
  </cols>
  <sheetData>
    <row r="1" spans="1:3" x14ac:dyDescent="0.25">
      <c r="A1" s="1" t="s">
        <v>86</v>
      </c>
      <c r="B1" s="1" t="s">
        <v>81</v>
      </c>
      <c r="C1" t="s">
        <v>87</v>
      </c>
    </row>
    <row r="2" spans="1:3" x14ac:dyDescent="0.25">
      <c r="A2" t="s">
        <v>10</v>
      </c>
      <c r="B2">
        <v>1</v>
      </c>
      <c r="C2" t="str">
        <f ca="1">"INSERT INTO "&amp;MID(CELL("filename",A1),FIND("]",CELL("filename",A1))+1,255)&amp;" (name) VALUES ('"&amp;ServiceStatusTable[[#This Row],[name]]&amp;"') ON CONFLICT (name) DO UPDATE SET name=EXCLUDED.name;"</f>
        <v>INSERT INTO service_status (name) VALUES ('NORMAL') ON CONFLICT (name) DO UPDATE SET name=EXCLUDED.name;</v>
      </c>
    </row>
    <row r="3" spans="1:3" x14ac:dyDescent="0.25">
      <c r="A3" t="s">
        <v>13</v>
      </c>
      <c r="B3">
        <v>2</v>
      </c>
      <c r="C3" t="str">
        <f ca="1">"INSERT INTO "&amp;MID(CELL("filename",A2),FIND("]",CELL("filename",A2))+1,255)&amp;" (name) VALUES ('"&amp;ServiceStatusTable[[#This Row],[name]]&amp;"') ON CONFLICT (name) DO UPDATE SET name=EXCLUDED.name;"</f>
        <v>INSERT INTO service_status (name) VALUES ('FAIL') ON CONFLICT (name) DO UPDATE SET name=EXCLUDED.name;</v>
      </c>
    </row>
    <row r="4" spans="1:3" x14ac:dyDescent="0.25">
      <c r="A4" t="s">
        <v>136</v>
      </c>
      <c r="B4">
        <v>3</v>
      </c>
      <c r="C4" s="2" t="str">
        <f ca="1">"INSERT INTO "&amp;MID(CELL("filename",A3),FIND("]",CELL("filename",A3))+1,255)&amp;" (name) VALUES ('"&amp;ServiceStatusTable[[#This Row],[name]]&amp;"') ON CONFLICT (name) DO UPDATE SET name=EXCLUDED.name;"</f>
        <v>INSERT INTO service_status (name) VALUES ('UNDER_MAINT') ON CONFLICT (name) DO UPDATE SET name=EXCLUDED.name;</v>
      </c>
    </row>
    <row r="5" spans="1:3" x14ac:dyDescent="0.25">
      <c r="A5" t="s">
        <v>137</v>
      </c>
      <c r="B5">
        <v>4</v>
      </c>
      <c r="C5" s="2" t="str">
        <f ca="1">"INSERT INTO "&amp;MID(CELL("filename",A4),FIND("]",CELL("filename",A4))+1,255)&amp;" (name) VALUES ('"&amp;ServiceStatusTable[[#This Row],[name]]&amp;"') ON CONFLICT (name) DO UPDATE SET name=EXCLUDED.name;"</f>
        <v>INSERT INTO service_status (name) VALUES ('TO_REPLACE') ON CONFLICT (name) DO UPDATE SET name=EXCLUDED.name;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C2" sqref="C2:C5"/>
    </sheetView>
  </sheetViews>
  <sheetFormatPr defaultRowHeight="15" x14ac:dyDescent="0.25"/>
  <cols>
    <col min="1" max="1" width="14.42578125" bestFit="1" customWidth="1"/>
    <col min="3" max="3" width="109.85546875" bestFit="1" customWidth="1"/>
  </cols>
  <sheetData>
    <row r="1" spans="1:3" x14ac:dyDescent="0.25">
      <c r="A1" s="1" t="s">
        <v>86</v>
      </c>
      <c r="B1" s="1" t="s">
        <v>81</v>
      </c>
      <c r="C1" t="s">
        <v>87</v>
      </c>
    </row>
    <row r="2" spans="1:3" x14ac:dyDescent="0.25">
      <c r="A2" t="s">
        <v>10</v>
      </c>
      <c r="B2">
        <v>1</v>
      </c>
      <c r="C2" t="str">
        <f ca="1">"INSERT INTO "&amp;MID(CELL("filename",A1),FIND("]",CELL("filename",A1))+1,255)&amp;" (name) VALUES ('"&amp;HardwareStatusTable[[#This Row],[name]]&amp;"') ON CONFLICT (name) DO UPDATE SET name=EXCLUDED.name;"</f>
        <v>INSERT INTO hardware_status (name) VALUES ('NORMAL') ON CONFLICT (name) DO UPDATE SET name=EXCLUDED.name;</v>
      </c>
    </row>
    <row r="3" spans="1:3" x14ac:dyDescent="0.25">
      <c r="A3" t="s">
        <v>13</v>
      </c>
      <c r="B3">
        <v>2</v>
      </c>
      <c r="C3" t="str">
        <f ca="1">"INSERT INTO "&amp;MID(CELL("filename",A2),FIND("]",CELL("filename",A2))+1,255)&amp;" (name) VALUES ('"&amp;HardwareStatusTable[[#This Row],[name]]&amp;"') ON CONFLICT (name) DO UPDATE SET name=EXCLUDED.name;"</f>
        <v>INSERT INTO hardware_status (name) VALUES ('FAIL') ON CONFLICT (name) DO UPDATE SET name=EXCLUDED.name;</v>
      </c>
    </row>
    <row r="4" spans="1:3" x14ac:dyDescent="0.25">
      <c r="A4" t="s">
        <v>136</v>
      </c>
      <c r="B4">
        <v>3</v>
      </c>
      <c r="C4" s="2" t="str">
        <f ca="1">"INSERT INTO "&amp;MID(CELL("filename",A3),FIND("]",CELL("filename",A3))+1,255)&amp;" (name) VALUES ('"&amp;HardwareStatusTable[[#This Row],[name]]&amp;"') ON CONFLICT (name) DO UPDATE SET name=EXCLUDED.name;"</f>
        <v>INSERT INTO hardware_status (name) VALUES ('UNDER_MAINT') ON CONFLICT (name) DO UPDATE SET name=EXCLUDED.name;</v>
      </c>
    </row>
    <row r="5" spans="1:3" x14ac:dyDescent="0.25">
      <c r="A5" t="s">
        <v>137</v>
      </c>
      <c r="B5">
        <v>4</v>
      </c>
      <c r="C5" s="2" t="str">
        <f ca="1">"INSERT INTO "&amp;MID(CELL("filename",A4),FIND("]",CELL("filename",A4))+1,255)&amp;" (name) VALUES ('"&amp;HardwareStatusTable[[#This Row],[name]]&amp;"') ON CONFLICT (name) DO UPDATE SET name=EXCLUDED.name;"</f>
        <v>INSERT INTO hardware_status (name) VALUES ('TO_REPLACE') ON CONFLICT (name) DO UPDATE SET name=EXCLUDED.name;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defaultRowHeight="15" x14ac:dyDescent="0.25"/>
  <cols>
    <col min="1" max="1" width="35.7109375" bestFit="1" customWidth="1"/>
    <col min="2" max="2" width="121" bestFit="1" customWidth="1"/>
    <col min="3" max="3" width="87.28515625" bestFit="1" customWidth="1"/>
  </cols>
  <sheetData>
    <row r="1" spans="1:3" x14ac:dyDescent="0.25">
      <c r="A1" t="s">
        <v>121</v>
      </c>
      <c r="B1" t="s">
        <v>122</v>
      </c>
      <c r="C1" t="s">
        <v>123</v>
      </c>
    </row>
    <row r="2" spans="1:3" x14ac:dyDescent="0.25">
      <c r="A2" t="s">
        <v>138</v>
      </c>
      <c r="B2" t="s">
        <v>139</v>
      </c>
      <c r="C2" t="s">
        <v>139</v>
      </c>
    </row>
    <row r="3" spans="1:3" x14ac:dyDescent="0.25">
      <c r="A3" t="s">
        <v>80</v>
      </c>
      <c r="B3" t="s">
        <v>116</v>
      </c>
      <c r="C3" t="s">
        <v>120</v>
      </c>
    </row>
    <row r="4" spans="1:3" x14ac:dyDescent="0.25">
      <c r="A4" t="s">
        <v>75</v>
      </c>
      <c r="B4" t="s">
        <v>117</v>
      </c>
      <c r="C4" t="s">
        <v>124</v>
      </c>
    </row>
    <row r="5" spans="1:3" x14ac:dyDescent="0.25">
      <c r="A5" t="s">
        <v>74</v>
      </c>
      <c r="B5" t="s">
        <v>127</v>
      </c>
      <c r="C5" t="s">
        <v>126</v>
      </c>
    </row>
    <row r="6" spans="1:3" x14ac:dyDescent="0.25">
      <c r="A6" t="s">
        <v>118</v>
      </c>
      <c r="B6" t="s">
        <v>129</v>
      </c>
      <c r="C6" t="s">
        <v>128</v>
      </c>
    </row>
    <row r="7" spans="1:3" x14ac:dyDescent="0.25">
      <c r="A7" t="s">
        <v>73</v>
      </c>
      <c r="B7" t="s">
        <v>131</v>
      </c>
      <c r="C7" t="s">
        <v>130</v>
      </c>
    </row>
    <row r="8" spans="1:3" x14ac:dyDescent="0.25">
      <c r="A8" t="s">
        <v>76</v>
      </c>
      <c r="B8" t="s">
        <v>132</v>
      </c>
      <c r="C8" t="s">
        <v>133</v>
      </c>
    </row>
    <row r="9" spans="1:3" x14ac:dyDescent="0.25">
      <c r="A9" t="s">
        <v>77</v>
      </c>
      <c r="B9" t="s">
        <v>134</v>
      </c>
      <c r="C9" t="s">
        <v>135</v>
      </c>
    </row>
    <row r="10" spans="1:3" x14ac:dyDescent="0.25">
      <c r="A10" t="s">
        <v>78</v>
      </c>
      <c r="B10" t="s">
        <v>140</v>
      </c>
      <c r="C10" t="s">
        <v>141</v>
      </c>
    </row>
    <row r="11" spans="1:3" x14ac:dyDescent="0.25">
      <c r="A11" t="s">
        <v>79</v>
      </c>
      <c r="B11" t="s">
        <v>119</v>
      </c>
      <c r="C11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customer</vt:lpstr>
      <vt:lpstr>service</vt:lpstr>
      <vt:lpstr>hardware</vt:lpstr>
      <vt:lpstr>address</vt:lpstr>
      <vt:lpstr>customer_status</vt:lpstr>
      <vt:lpstr>service_status</vt:lpstr>
      <vt:lpstr>hardware_status</vt:lpstr>
      <vt:lpstr>methods</vt:lpstr>
      <vt:lpstr>Addresses</vt:lpstr>
      <vt:lpstr>Customers</vt:lpstr>
      <vt:lpstr>CustomerStatuses</vt:lpstr>
      <vt:lpstr>Hardwares</vt:lpstr>
      <vt:lpstr>HardwareStatuses</vt:lpstr>
      <vt:lpstr>Services</vt:lpstr>
      <vt:lpstr>ServiceStatuses</vt:lpstr>
    </vt:vector>
  </TitlesOfParts>
  <Company>Netcracker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Makarenkov</dc:creator>
  <cp:lastModifiedBy>Evgenii Komrakov</cp:lastModifiedBy>
  <dcterms:created xsi:type="dcterms:W3CDTF">2019-12-04T07:21:54Z</dcterms:created>
  <dcterms:modified xsi:type="dcterms:W3CDTF">2020-01-21T08:26:01Z</dcterms:modified>
</cp:coreProperties>
</file>