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SPEX\"/>
    </mc:Choice>
  </mc:AlternateContent>
  <bookViews>
    <workbookView xWindow="0" yWindow="0" windowWidth="405" windowHeight="6930" activeTab="1"/>
  </bookViews>
  <sheets>
    <sheet name="OPEX" sheetId="1" r:id="rId1"/>
    <sheet name="Revenu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4" i="2" l="1"/>
  <c r="P34" i="2"/>
  <c r="P25" i="2"/>
  <c r="P20" i="2"/>
  <c r="N38" i="2"/>
  <c r="M38" i="2"/>
  <c r="L38" i="2"/>
  <c r="K38" i="2"/>
  <c r="J38" i="2"/>
  <c r="I38" i="2"/>
  <c r="H38" i="2"/>
  <c r="G38" i="2"/>
  <c r="F38" i="2"/>
  <c r="E38" i="2"/>
  <c r="D38" i="2"/>
  <c r="P42" i="2"/>
  <c r="N28" i="2"/>
  <c r="M28" i="2"/>
  <c r="L28" i="2"/>
  <c r="K28" i="2"/>
  <c r="J28" i="2"/>
  <c r="I28" i="2"/>
  <c r="H28" i="2"/>
  <c r="G28" i="2"/>
  <c r="F28" i="2"/>
  <c r="E28" i="2"/>
  <c r="P41" i="2"/>
  <c r="E37" i="2"/>
  <c r="F37" i="2" s="1"/>
  <c r="G37" i="2" s="1"/>
  <c r="H37" i="2" s="1"/>
  <c r="I37" i="2" s="1"/>
  <c r="J37" i="2" s="1"/>
  <c r="K37" i="2" s="1"/>
  <c r="L37" i="2" s="1"/>
  <c r="M37" i="2" s="1"/>
  <c r="N37" i="2" s="1"/>
  <c r="P32" i="2"/>
  <c r="D28" i="2"/>
  <c r="C28" i="2"/>
  <c r="P31" i="2"/>
  <c r="C30" i="2"/>
  <c r="D30" i="2"/>
  <c r="F27" i="2"/>
  <c r="G27" i="2" s="1"/>
  <c r="H27" i="2" s="1"/>
  <c r="I27" i="2" s="1"/>
  <c r="J27" i="2" s="1"/>
  <c r="K27" i="2" s="1"/>
  <c r="L27" i="2" s="1"/>
  <c r="M27" i="2" s="1"/>
  <c r="N27" i="2" s="1"/>
  <c r="E27" i="2"/>
  <c r="N16" i="2"/>
  <c r="N18" i="2" s="1"/>
  <c r="M16" i="2"/>
  <c r="L16" i="2"/>
  <c r="K16" i="2"/>
  <c r="J16" i="2"/>
  <c r="J18" i="2" s="1"/>
  <c r="I16" i="2"/>
  <c r="H16" i="2"/>
  <c r="H18" i="2" s="1"/>
  <c r="G16" i="2"/>
  <c r="F16" i="2"/>
  <c r="F18" i="2" s="1"/>
  <c r="E16" i="2"/>
  <c r="E18" i="2" s="1"/>
  <c r="D16" i="2"/>
  <c r="C16" i="2"/>
  <c r="P10" i="2"/>
  <c r="N6" i="2"/>
  <c r="N8" i="2" s="1"/>
  <c r="M6" i="2"/>
  <c r="M8" i="2" s="1"/>
  <c r="L6" i="2"/>
  <c r="K6" i="2"/>
  <c r="K8" i="2" s="1"/>
  <c r="J6" i="2"/>
  <c r="J8" i="2" s="1"/>
  <c r="P19" i="2"/>
  <c r="M18" i="2"/>
  <c r="L18" i="2"/>
  <c r="K18" i="2"/>
  <c r="I18" i="2"/>
  <c r="G18" i="2"/>
  <c r="D18" i="2"/>
  <c r="C18" i="2"/>
  <c r="F15" i="2"/>
  <c r="G15" i="2" s="1"/>
  <c r="H15" i="2" s="1"/>
  <c r="I15" i="2" s="1"/>
  <c r="J15" i="2" s="1"/>
  <c r="K15" i="2" s="1"/>
  <c r="L15" i="2" s="1"/>
  <c r="M15" i="2" s="1"/>
  <c r="N15" i="2" s="1"/>
  <c r="E15" i="2"/>
  <c r="P6" i="2"/>
  <c r="P9" i="2"/>
  <c r="L8" i="2"/>
  <c r="I8" i="2"/>
  <c r="H8" i="2"/>
  <c r="G8" i="2"/>
  <c r="F8" i="2"/>
  <c r="E8" i="2"/>
  <c r="D8" i="2"/>
  <c r="C8" i="2"/>
  <c r="F5" i="2"/>
  <c r="G5" i="2"/>
  <c r="H5" i="2"/>
  <c r="I5" i="2" s="1"/>
  <c r="J5" i="2" s="1"/>
  <c r="K5" i="2" s="1"/>
  <c r="L5" i="2" s="1"/>
  <c r="M5" i="2" s="1"/>
  <c r="N5" i="2" s="1"/>
  <c r="E5" i="2"/>
  <c r="P16" i="2" l="1"/>
  <c r="P8" i="2"/>
  <c r="P11" i="2" s="1"/>
  <c r="P18" i="2"/>
  <c r="G16" i="1"/>
  <c r="C16" i="1"/>
  <c r="K30" i="1"/>
  <c r="K31" i="1" s="1"/>
  <c r="P21" i="2" l="1"/>
  <c r="P33" i="2" s="1"/>
  <c r="P43" i="2" s="1"/>
  <c r="P13" i="2"/>
  <c r="P22" i="2" s="1"/>
  <c r="E30" i="2"/>
  <c r="P23" i="2" l="1"/>
  <c r="P35" i="2" s="1"/>
  <c r="P45" i="2" s="1"/>
  <c r="F30" i="2"/>
  <c r="G30" i="2" l="1"/>
  <c r="H30" i="2" l="1"/>
  <c r="I30" i="2" l="1"/>
  <c r="J30" i="2" l="1"/>
  <c r="K30" i="2" l="1"/>
  <c r="L30" i="2" l="1"/>
  <c r="M30" i="2" l="1"/>
  <c r="C38" i="2"/>
  <c r="C40" i="2" l="1"/>
  <c r="N30" i="2"/>
  <c r="P30" i="2" s="1"/>
  <c r="P28" i="2"/>
  <c r="D40" i="2" l="1"/>
  <c r="E40" i="2" l="1"/>
  <c r="F40" i="2" l="1"/>
  <c r="G40" i="2" l="1"/>
  <c r="H40" i="2" l="1"/>
  <c r="I40" i="2" l="1"/>
  <c r="J40" i="2" l="1"/>
  <c r="K40" i="2" l="1"/>
  <c r="L40" i="2" l="1"/>
  <c r="M40" i="2" l="1"/>
  <c r="N40" i="2" l="1"/>
  <c r="P40" i="2" s="1"/>
  <c r="P38" i="2"/>
</calcChain>
</file>

<file path=xl/sharedStrings.xml><?xml version="1.0" encoding="utf-8"?>
<sst xmlns="http://schemas.openxmlformats.org/spreadsheetml/2006/main" count="121" uniqueCount="59">
  <si>
    <t>Walter Salary</t>
  </si>
  <si>
    <t>Liam Salary</t>
  </si>
  <si>
    <t>Mark Salary</t>
  </si>
  <si>
    <t>3 x Directors at least to form the board</t>
  </si>
  <si>
    <t>Engineering</t>
  </si>
  <si>
    <t>Listings</t>
  </si>
  <si>
    <t>Legal</t>
  </si>
  <si>
    <t xml:space="preserve">Finance </t>
  </si>
  <si>
    <t>Sales &amp; BD</t>
  </si>
  <si>
    <t>Salaries Per Functional Department Managers</t>
  </si>
  <si>
    <t>Memberships</t>
  </si>
  <si>
    <t>Functional Budgets for salaries</t>
  </si>
  <si>
    <t>Rent Premises</t>
  </si>
  <si>
    <t>Office 1</t>
  </si>
  <si>
    <t>Office 2</t>
  </si>
  <si>
    <t>Office 3</t>
  </si>
  <si>
    <t xml:space="preserve">Office 4 </t>
  </si>
  <si>
    <t>Office 5</t>
  </si>
  <si>
    <t>Total Cost / year</t>
  </si>
  <si>
    <t>36 months</t>
  </si>
  <si>
    <t>Upfront Costs</t>
  </si>
  <si>
    <t xml:space="preserve">Exchange </t>
  </si>
  <si>
    <t>Trading Engine</t>
  </si>
  <si>
    <t xml:space="preserve">Market Surveillance </t>
  </si>
  <si>
    <t>Total Upfront</t>
  </si>
  <si>
    <t>A Series Funding</t>
  </si>
  <si>
    <t>Salaries</t>
  </si>
  <si>
    <t>Marketing</t>
  </si>
  <si>
    <t>Marketing Budget</t>
  </si>
  <si>
    <t>Small Seed Funding</t>
  </si>
  <si>
    <t>Flights</t>
  </si>
  <si>
    <t>Medium Seed Funding</t>
  </si>
  <si>
    <t xml:space="preserve">Year 1 </t>
  </si>
  <si>
    <t>Trading fees</t>
  </si>
  <si>
    <t>Profit</t>
  </si>
  <si>
    <t>Trading Volume / Month</t>
  </si>
  <si>
    <t>Listing Fees</t>
  </si>
  <si>
    <t>Month</t>
  </si>
  <si>
    <t>Trading Fee Revenue</t>
  </si>
  <si>
    <t>Yearly Trading Volume</t>
  </si>
  <si>
    <t>Listing Fee Revenue</t>
  </si>
  <si>
    <t>Year 1</t>
  </si>
  <si>
    <t>Year 2</t>
  </si>
  <si>
    <t xml:space="preserve">Year 3 </t>
  </si>
  <si>
    <t>Seed Funding Medium OPEX</t>
  </si>
  <si>
    <t>Move to Series A OPEX</t>
  </si>
  <si>
    <t>Year 4</t>
  </si>
  <si>
    <t>Year 3</t>
  </si>
  <si>
    <t>Initial Funding</t>
  </si>
  <si>
    <t>Net Cashflow</t>
  </si>
  <si>
    <t>Remaining Cashflow</t>
  </si>
  <si>
    <t>Previous Year cashflow</t>
  </si>
  <si>
    <t>Marketing &amp; Comms</t>
  </si>
  <si>
    <t>First profitable year trading using initial $5mil, with no ICO</t>
  </si>
  <si>
    <t>Cashflow is down on initial operating year using initial Seed funding</t>
  </si>
  <si>
    <t>Investment Injection Series A</t>
  </si>
  <si>
    <t>Due to explosive growth, the OPEX Series A is used for costs. Series A Funding of $3mil is sought in lieu of an ICO</t>
  </si>
  <si>
    <t>Operating Cash Flow</t>
  </si>
  <si>
    <t>With Series A funding from previous year, cash flow is still in the black, although the exchange is not yet 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</si>
</sst>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b/>
      <u val="singleAccounting"/>
      <sz val="11"/>
      <color rgb="FFFF0000"/>
      <name val="Calibri"/>
      <family val="2"/>
      <scheme val="minor"/>
    </font>
    <font>
      <b/>
      <u val="singleAccounting"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44" fontId="0" fillId="0" borderId="0" xfId="1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4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4" fontId="0" fillId="0" borderId="1" xfId="1" applyFont="1" applyBorder="1"/>
    <xf numFmtId="0" fontId="0" fillId="0" borderId="2" xfId="0" applyBorder="1"/>
    <xf numFmtId="44" fontId="0" fillId="0" borderId="1" xfId="0" applyNumberFormat="1" applyBorder="1"/>
    <xf numFmtId="0" fontId="3" fillId="0" borderId="1" xfId="0" applyFont="1" applyBorder="1"/>
    <xf numFmtId="44" fontId="3" fillId="0" borderId="1" xfId="0" applyNumberFormat="1" applyFont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44" fontId="0" fillId="0" borderId="4" xfId="1" applyFont="1" applyBorder="1"/>
    <xf numFmtId="0" fontId="0" fillId="0" borderId="5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/>
    <xf numFmtId="44" fontId="2" fillId="0" borderId="0" xfId="0" applyNumberFormat="1" applyFont="1"/>
    <xf numFmtId="0" fontId="0" fillId="0" borderId="0" xfId="0" applyAlignment="1">
      <alignment horizontal="right"/>
    </xf>
    <xf numFmtId="44" fontId="4" fillId="0" borderId="0" xfId="0" applyNumberFormat="1" applyFont="1"/>
    <xf numFmtId="44" fontId="5" fillId="0" borderId="0" xfId="0" applyNumberFormat="1" applyFont="1"/>
    <xf numFmtId="44" fontId="6" fillId="0" borderId="0" xfId="0" applyNumberFormat="1" applyFont="1"/>
    <xf numFmtId="44" fontId="7" fillId="0" borderId="0" xfId="0" applyNumberFormat="1" applyFont="1"/>
    <xf numFmtId="44" fontId="5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topLeftCell="A13" workbookViewId="0">
      <selection activeCell="B34" sqref="B34"/>
    </sheetView>
  </sheetViews>
  <sheetFormatPr defaultRowHeight="15" x14ac:dyDescent="0.25"/>
  <cols>
    <col min="1" max="1" width="16.85546875" bestFit="1" customWidth="1"/>
    <col min="2" max="2" width="19.28515625" bestFit="1" customWidth="1"/>
    <col min="3" max="3" width="14.28515625" bestFit="1" customWidth="1"/>
    <col min="5" max="5" width="17.5703125" customWidth="1"/>
    <col min="6" max="6" width="21.140625" customWidth="1"/>
    <col min="7" max="7" width="15.28515625" bestFit="1" customWidth="1"/>
    <col min="9" max="9" width="22.42578125" customWidth="1"/>
    <col min="10" max="10" width="19.28515625" bestFit="1" customWidth="1"/>
    <col min="11" max="11" width="14.28515625" bestFit="1" customWidth="1"/>
  </cols>
  <sheetData>
    <row r="2" spans="1:11" x14ac:dyDescent="0.25">
      <c r="A2" s="5" t="s">
        <v>29</v>
      </c>
      <c r="B2" s="5"/>
      <c r="C2" s="5"/>
      <c r="E2" s="5" t="s">
        <v>31</v>
      </c>
      <c r="F2" s="5"/>
      <c r="G2" s="5"/>
      <c r="I2" s="5" t="s">
        <v>25</v>
      </c>
      <c r="J2" s="5"/>
      <c r="K2" s="5"/>
    </row>
    <row r="3" spans="1:11" x14ac:dyDescent="0.25">
      <c r="A3" s="18" t="s">
        <v>20</v>
      </c>
      <c r="B3" s="7" t="s">
        <v>21</v>
      </c>
      <c r="C3" s="8">
        <v>250000</v>
      </c>
      <c r="E3" s="18" t="s">
        <v>20</v>
      </c>
      <c r="F3" s="7" t="s">
        <v>21</v>
      </c>
      <c r="G3" s="8">
        <v>250000</v>
      </c>
      <c r="I3" s="19" t="s">
        <v>3</v>
      </c>
      <c r="J3" s="7" t="s">
        <v>0</v>
      </c>
      <c r="K3" s="8">
        <v>150000</v>
      </c>
    </row>
    <row r="4" spans="1:11" x14ac:dyDescent="0.25">
      <c r="A4" s="18"/>
      <c r="B4" s="7" t="s">
        <v>22</v>
      </c>
      <c r="C4" s="8">
        <v>200000</v>
      </c>
      <c r="E4" s="18"/>
      <c r="F4" s="7" t="s">
        <v>22</v>
      </c>
      <c r="G4" s="8">
        <v>200000</v>
      </c>
      <c r="I4" s="19"/>
      <c r="J4" s="7" t="s">
        <v>1</v>
      </c>
      <c r="K4" s="8">
        <v>150000</v>
      </c>
    </row>
    <row r="5" spans="1:11" x14ac:dyDescent="0.25">
      <c r="A5" s="18"/>
      <c r="B5" s="7" t="s">
        <v>23</v>
      </c>
      <c r="C5" s="8">
        <v>150000</v>
      </c>
      <c r="E5" s="18"/>
      <c r="F5" s="7" t="s">
        <v>23</v>
      </c>
      <c r="G5" s="8">
        <v>150000</v>
      </c>
      <c r="I5" s="19"/>
      <c r="J5" s="7" t="s">
        <v>2</v>
      </c>
      <c r="K5" s="8">
        <v>150000</v>
      </c>
    </row>
    <row r="6" spans="1:11" x14ac:dyDescent="0.25">
      <c r="A6" s="13"/>
      <c r="B6" s="13"/>
      <c r="C6" s="15"/>
      <c r="E6" s="13"/>
      <c r="F6" s="13"/>
      <c r="G6" s="15"/>
      <c r="I6" s="13"/>
      <c r="J6" s="14"/>
      <c r="K6" s="15"/>
    </row>
    <row r="7" spans="1:11" ht="15" customHeight="1" x14ac:dyDescent="0.25">
      <c r="A7" s="9" t="s">
        <v>26</v>
      </c>
      <c r="B7" s="7" t="s">
        <v>0</v>
      </c>
      <c r="C7" s="8">
        <v>100000</v>
      </c>
      <c r="E7" s="9" t="s">
        <v>26</v>
      </c>
      <c r="F7" s="7" t="s">
        <v>0</v>
      </c>
      <c r="G7" s="8">
        <v>150000</v>
      </c>
      <c r="I7" s="20" t="s">
        <v>9</v>
      </c>
      <c r="J7" s="7" t="s">
        <v>4</v>
      </c>
      <c r="K7" s="8">
        <v>180000</v>
      </c>
    </row>
    <row r="8" spans="1:11" x14ac:dyDescent="0.25">
      <c r="A8" s="13"/>
      <c r="B8" s="7" t="s">
        <v>1</v>
      </c>
      <c r="C8" s="8">
        <v>100000</v>
      </c>
      <c r="E8" s="13"/>
      <c r="F8" s="7" t="s">
        <v>1</v>
      </c>
      <c r="G8" s="8">
        <v>150000</v>
      </c>
      <c r="I8" s="20"/>
      <c r="J8" s="7" t="s">
        <v>10</v>
      </c>
      <c r="K8" s="8">
        <v>100000</v>
      </c>
    </row>
    <row r="9" spans="1:11" x14ac:dyDescent="0.25">
      <c r="A9" s="13"/>
      <c r="B9" s="7" t="s">
        <v>2</v>
      </c>
      <c r="C9" s="8">
        <v>100000</v>
      </c>
      <c r="E9" s="13"/>
      <c r="F9" s="7" t="s">
        <v>2</v>
      </c>
      <c r="G9" s="8">
        <v>150000</v>
      </c>
      <c r="I9" s="20"/>
      <c r="J9" s="7" t="s">
        <v>5</v>
      </c>
      <c r="K9" s="8">
        <v>80000</v>
      </c>
    </row>
    <row r="10" spans="1:11" x14ac:dyDescent="0.25">
      <c r="A10" s="13"/>
      <c r="B10" s="13"/>
      <c r="C10" s="15"/>
      <c r="E10" s="13"/>
      <c r="F10" s="13"/>
      <c r="G10" s="15"/>
      <c r="I10" s="20"/>
      <c r="J10" s="7" t="s">
        <v>6</v>
      </c>
      <c r="K10" s="8">
        <v>150000</v>
      </c>
    </row>
    <row r="11" spans="1:11" x14ac:dyDescent="0.25">
      <c r="A11" s="13"/>
      <c r="B11" s="7" t="s">
        <v>6</v>
      </c>
      <c r="C11" s="8">
        <v>80000</v>
      </c>
      <c r="E11" s="13"/>
      <c r="F11" s="7" t="s">
        <v>6</v>
      </c>
      <c r="G11" s="8">
        <v>150000</v>
      </c>
      <c r="I11" s="20"/>
      <c r="J11" s="7" t="s">
        <v>7</v>
      </c>
      <c r="K11" s="8">
        <v>180000</v>
      </c>
    </row>
    <row r="12" spans="1:11" x14ac:dyDescent="0.25">
      <c r="A12" s="13"/>
      <c r="B12" s="7" t="s">
        <v>4</v>
      </c>
      <c r="C12" s="8">
        <v>50000</v>
      </c>
      <c r="E12" s="13"/>
      <c r="F12" s="7" t="s">
        <v>4</v>
      </c>
      <c r="G12" s="8">
        <v>200000</v>
      </c>
      <c r="I12" s="20"/>
      <c r="J12" s="7" t="s">
        <v>52</v>
      </c>
      <c r="K12" s="8">
        <v>120000</v>
      </c>
    </row>
    <row r="13" spans="1:11" x14ac:dyDescent="0.25">
      <c r="A13" s="13"/>
      <c r="B13" s="7" t="s">
        <v>27</v>
      </c>
      <c r="C13" s="8">
        <v>50000</v>
      </c>
      <c r="E13" s="13"/>
      <c r="F13" s="7" t="s">
        <v>27</v>
      </c>
      <c r="G13" s="8">
        <v>150000</v>
      </c>
      <c r="I13" s="20"/>
      <c r="J13" s="7" t="s">
        <v>8</v>
      </c>
      <c r="K13" s="8">
        <v>150000</v>
      </c>
    </row>
    <row r="14" spans="1:11" x14ac:dyDescent="0.25">
      <c r="A14" s="13"/>
      <c r="B14" s="13" t="s">
        <v>30</v>
      </c>
      <c r="C14" s="16">
        <v>50000</v>
      </c>
      <c r="E14" s="13"/>
      <c r="F14" s="13" t="s">
        <v>30</v>
      </c>
      <c r="G14" s="16">
        <v>50000</v>
      </c>
      <c r="I14" s="21"/>
      <c r="J14" s="14"/>
      <c r="K14" s="16"/>
    </row>
    <row r="15" spans="1:11" x14ac:dyDescent="0.25">
      <c r="A15" s="13"/>
      <c r="B15" s="7" t="s">
        <v>28</v>
      </c>
      <c r="C15" s="8">
        <v>75000</v>
      </c>
      <c r="E15" s="13"/>
      <c r="F15" s="7" t="s">
        <v>28</v>
      </c>
      <c r="G15" s="8">
        <v>200000</v>
      </c>
      <c r="I15" s="22"/>
      <c r="J15" s="14"/>
      <c r="K15" s="15"/>
    </row>
    <row r="16" spans="1:11" ht="45" customHeight="1" x14ac:dyDescent="0.25">
      <c r="A16" s="17"/>
      <c r="B16" s="11" t="s">
        <v>24</v>
      </c>
      <c r="C16" s="12">
        <f>SUM(C3:C15)</f>
        <v>1205000</v>
      </c>
      <c r="E16" s="17"/>
      <c r="F16" s="11" t="s">
        <v>24</v>
      </c>
      <c r="G16" s="12">
        <f>SUM(G3:G15)</f>
        <v>1800000</v>
      </c>
      <c r="I16" s="20" t="s">
        <v>11</v>
      </c>
      <c r="J16" s="7" t="s">
        <v>4</v>
      </c>
      <c r="K16" s="8">
        <v>250000</v>
      </c>
    </row>
    <row r="17" spans="9:11" x14ac:dyDescent="0.25">
      <c r="I17" s="20"/>
      <c r="J17" s="7" t="s">
        <v>10</v>
      </c>
      <c r="K17" s="8">
        <v>150000</v>
      </c>
    </row>
    <row r="18" spans="9:11" x14ac:dyDescent="0.25">
      <c r="I18" s="20"/>
      <c r="J18" s="7" t="s">
        <v>5</v>
      </c>
      <c r="K18" s="8">
        <v>100000</v>
      </c>
    </row>
    <row r="19" spans="9:11" x14ac:dyDescent="0.25">
      <c r="I19" s="20"/>
      <c r="J19" s="7" t="s">
        <v>6</v>
      </c>
      <c r="K19" s="8">
        <v>100000</v>
      </c>
    </row>
    <row r="20" spans="9:11" x14ac:dyDescent="0.25">
      <c r="I20" s="20"/>
      <c r="J20" s="7" t="s">
        <v>7</v>
      </c>
      <c r="K20" s="8">
        <v>75000</v>
      </c>
    </row>
    <row r="21" spans="9:11" x14ac:dyDescent="0.25">
      <c r="I21" s="20"/>
      <c r="J21" s="7" t="s">
        <v>52</v>
      </c>
      <c r="K21" s="8">
        <v>1000000</v>
      </c>
    </row>
    <row r="22" spans="9:11" x14ac:dyDescent="0.25">
      <c r="I22" s="20"/>
      <c r="J22" s="7" t="s">
        <v>8</v>
      </c>
      <c r="K22" s="8">
        <v>250000</v>
      </c>
    </row>
    <row r="23" spans="9:11" x14ac:dyDescent="0.25">
      <c r="I23" s="22"/>
      <c r="J23" s="14"/>
      <c r="K23" s="15"/>
    </row>
    <row r="24" spans="9:11" x14ac:dyDescent="0.25">
      <c r="I24" s="6" t="s">
        <v>12</v>
      </c>
      <c r="J24" s="7" t="s">
        <v>13</v>
      </c>
      <c r="K24" s="8">
        <v>100000</v>
      </c>
    </row>
    <row r="25" spans="9:11" x14ac:dyDescent="0.25">
      <c r="I25" s="6"/>
      <c r="J25" s="7" t="s">
        <v>14</v>
      </c>
      <c r="K25" s="8">
        <v>100000</v>
      </c>
    </row>
    <row r="26" spans="9:11" x14ac:dyDescent="0.25">
      <c r="I26" s="6"/>
      <c r="J26" s="7" t="s">
        <v>15</v>
      </c>
      <c r="K26" s="8">
        <v>100000</v>
      </c>
    </row>
    <row r="27" spans="9:11" x14ac:dyDescent="0.25">
      <c r="I27" s="6"/>
      <c r="J27" s="7" t="s">
        <v>16</v>
      </c>
      <c r="K27" s="8">
        <v>100000</v>
      </c>
    </row>
    <row r="28" spans="9:11" x14ac:dyDescent="0.25">
      <c r="I28" s="6"/>
      <c r="J28" s="7" t="s">
        <v>17</v>
      </c>
      <c r="K28" s="8">
        <v>100000</v>
      </c>
    </row>
    <row r="30" spans="9:11" x14ac:dyDescent="0.25">
      <c r="J30" s="7" t="s">
        <v>18</v>
      </c>
      <c r="K30" s="10">
        <f>SUM(K3:K28)</f>
        <v>3835000</v>
      </c>
    </row>
    <row r="31" spans="9:11" x14ac:dyDescent="0.25">
      <c r="J31" s="7" t="s">
        <v>19</v>
      </c>
      <c r="K31" s="10">
        <f>K30*2.5</f>
        <v>9587500</v>
      </c>
    </row>
  </sheetData>
  <mergeCells count="9">
    <mergeCell ref="A3:A5"/>
    <mergeCell ref="I2:K2"/>
    <mergeCell ref="A2:C2"/>
    <mergeCell ref="E2:G2"/>
    <mergeCell ref="E3:E5"/>
    <mergeCell ref="I3:I5"/>
    <mergeCell ref="I7:I13"/>
    <mergeCell ref="I16:I22"/>
    <mergeCell ref="I24:I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45"/>
  <sheetViews>
    <sheetView tabSelected="1" topLeftCell="A31" zoomScale="58" workbookViewId="0">
      <selection activeCell="B3" sqref="B3:V45"/>
    </sheetView>
  </sheetViews>
  <sheetFormatPr defaultRowHeight="15" x14ac:dyDescent="0.25"/>
  <cols>
    <col min="2" max="2" width="23" bestFit="1" customWidth="1"/>
    <col min="3" max="3" width="19.85546875" bestFit="1" customWidth="1"/>
    <col min="4" max="4" width="19.28515625" bestFit="1" customWidth="1"/>
    <col min="5" max="7" width="19.85546875" bestFit="1" customWidth="1"/>
    <col min="8" max="8" width="19.28515625" bestFit="1" customWidth="1"/>
    <col min="9" max="14" width="19.85546875" bestFit="1" customWidth="1"/>
    <col min="15" max="15" width="1.7109375" customWidth="1"/>
    <col min="16" max="16" width="21.85546875" bestFit="1" customWidth="1"/>
    <col min="17" max="17" width="22" customWidth="1"/>
  </cols>
  <sheetData>
    <row r="3" spans="1:22" x14ac:dyDescent="0.25">
      <c r="B3" t="s">
        <v>32</v>
      </c>
    </row>
    <row r="4" spans="1:22" x14ac:dyDescent="0.25">
      <c r="A4" s="23"/>
    </row>
    <row r="5" spans="1:22" x14ac:dyDescent="0.25">
      <c r="A5" s="23"/>
      <c r="B5" s="24" t="s">
        <v>37</v>
      </c>
      <c r="C5" s="24">
        <v>1</v>
      </c>
      <c r="D5" s="24">
        <v>2</v>
      </c>
      <c r="E5" s="24">
        <f>D5+1</f>
        <v>3</v>
      </c>
      <c r="F5" s="24">
        <f t="shared" ref="F5:N5" si="0">E5+1</f>
        <v>4</v>
      </c>
      <c r="G5" s="24">
        <f t="shared" si="0"/>
        <v>5</v>
      </c>
      <c r="H5" s="24">
        <f t="shared" si="0"/>
        <v>6</v>
      </c>
      <c r="I5" s="24">
        <f t="shared" si="0"/>
        <v>7</v>
      </c>
      <c r="J5" s="24">
        <f t="shared" si="0"/>
        <v>8</v>
      </c>
      <c r="K5" s="24">
        <f t="shared" si="0"/>
        <v>9</v>
      </c>
      <c r="L5" s="24">
        <f t="shared" si="0"/>
        <v>10</v>
      </c>
      <c r="M5" s="24">
        <f t="shared" si="0"/>
        <v>11</v>
      </c>
      <c r="N5" s="24">
        <f t="shared" si="0"/>
        <v>12</v>
      </c>
    </row>
    <row r="6" spans="1:22" x14ac:dyDescent="0.25">
      <c r="A6" s="23"/>
      <c r="B6" s="7" t="s">
        <v>35</v>
      </c>
      <c r="C6" s="8">
        <v>2000000</v>
      </c>
      <c r="D6" s="8">
        <v>5000000</v>
      </c>
      <c r="E6" s="8">
        <v>15000000</v>
      </c>
      <c r="F6" s="8">
        <v>25000000</v>
      </c>
      <c r="G6" s="8">
        <v>30000000</v>
      </c>
      <c r="H6" s="8">
        <v>35000000</v>
      </c>
      <c r="I6" s="8">
        <v>42000000</v>
      </c>
      <c r="J6" s="8">
        <f>I6+10000000</f>
        <v>52000000</v>
      </c>
      <c r="K6" s="8">
        <f>J6+10000000</f>
        <v>62000000</v>
      </c>
      <c r="L6" s="8">
        <f>K6+10000000</f>
        <v>72000000</v>
      </c>
      <c r="M6" s="8">
        <f>L6+10000000</f>
        <v>82000000</v>
      </c>
      <c r="N6" s="8">
        <f>M6+10000000</f>
        <v>92000000</v>
      </c>
      <c r="P6" s="4">
        <f>SUM(C6:N6)</f>
        <v>514000000</v>
      </c>
      <c r="Q6" t="s">
        <v>39</v>
      </c>
      <c r="S6" s="2" t="s">
        <v>54</v>
      </c>
      <c r="T6" s="2"/>
      <c r="U6" s="2"/>
      <c r="V6" s="2"/>
    </row>
    <row r="7" spans="1:22" x14ac:dyDescent="0.25">
      <c r="B7" s="7" t="s">
        <v>33</v>
      </c>
      <c r="C7" s="25">
        <v>1E-3</v>
      </c>
      <c r="D7" s="25">
        <v>1E-3</v>
      </c>
      <c r="E7" s="25">
        <v>1E-3</v>
      </c>
      <c r="F7" s="25">
        <v>1E-3</v>
      </c>
      <c r="G7" s="25">
        <v>1E-3</v>
      </c>
      <c r="H7" s="25">
        <v>1E-3</v>
      </c>
      <c r="I7" s="25">
        <v>1E-3</v>
      </c>
      <c r="J7" s="25">
        <v>1E-3</v>
      </c>
      <c r="K7" s="25">
        <v>1E-3</v>
      </c>
      <c r="L7" s="25">
        <v>1E-3</v>
      </c>
      <c r="M7" s="25">
        <v>1E-3</v>
      </c>
      <c r="N7" s="25">
        <v>1E-3</v>
      </c>
      <c r="S7" s="2"/>
      <c r="T7" s="2"/>
      <c r="U7" s="2"/>
      <c r="V7" s="2"/>
    </row>
    <row r="8" spans="1:22" x14ac:dyDescent="0.25">
      <c r="B8" s="7" t="s">
        <v>34</v>
      </c>
      <c r="C8" s="10">
        <f>C6*C7</f>
        <v>2000</v>
      </c>
      <c r="D8" s="10">
        <f>D6*D7</f>
        <v>5000</v>
      </c>
      <c r="E8" s="10">
        <f>E6*E7</f>
        <v>15000</v>
      </c>
      <c r="F8" s="10">
        <f>F6*F7</f>
        <v>25000</v>
      </c>
      <c r="G8" s="10">
        <f>G6*G7</f>
        <v>30000</v>
      </c>
      <c r="H8" s="10">
        <f>H6*H7</f>
        <v>35000</v>
      </c>
      <c r="I8" s="10">
        <f>I6*I7</f>
        <v>42000</v>
      </c>
      <c r="J8" s="10">
        <f>J6*J7</f>
        <v>52000</v>
      </c>
      <c r="K8" s="10">
        <f>K6*K7</f>
        <v>62000</v>
      </c>
      <c r="L8" s="10">
        <f>L6*L7</f>
        <v>72000</v>
      </c>
      <c r="M8" s="10">
        <f>M6*M7</f>
        <v>82000</v>
      </c>
      <c r="N8" s="10">
        <f>N6*N7</f>
        <v>92000</v>
      </c>
      <c r="P8" s="4">
        <f>SUM(C8:N8)</f>
        <v>514000</v>
      </c>
      <c r="Q8" t="s">
        <v>38</v>
      </c>
      <c r="S8" s="2"/>
      <c r="T8" s="2"/>
      <c r="U8" s="2"/>
      <c r="V8" s="2"/>
    </row>
    <row r="9" spans="1:22" x14ac:dyDescent="0.25">
      <c r="B9" s="7" t="s">
        <v>36</v>
      </c>
      <c r="C9" s="8">
        <v>3500</v>
      </c>
      <c r="D9" s="8">
        <v>3500</v>
      </c>
      <c r="E9" s="8">
        <v>3500</v>
      </c>
      <c r="F9" s="8">
        <v>3500</v>
      </c>
      <c r="G9" s="8">
        <v>3500</v>
      </c>
      <c r="H9" s="8">
        <v>3500</v>
      </c>
      <c r="I9" s="8">
        <v>3500</v>
      </c>
      <c r="J9" s="8">
        <v>3500</v>
      </c>
      <c r="K9" s="8">
        <v>3500</v>
      </c>
      <c r="L9" s="8">
        <v>3500</v>
      </c>
      <c r="M9" s="8">
        <v>3500</v>
      </c>
      <c r="N9" s="8">
        <v>3500</v>
      </c>
      <c r="P9" s="4">
        <f>SUM(C9:N9)</f>
        <v>42000</v>
      </c>
      <c r="Q9" t="s">
        <v>40</v>
      </c>
      <c r="S9" s="2"/>
      <c r="T9" s="2"/>
      <c r="U9" s="2"/>
      <c r="V9" s="2"/>
    </row>
    <row r="10" spans="1:22" x14ac:dyDescent="0.25">
      <c r="P10" s="26">
        <f>OPEX!G16</f>
        <v>1800000</v>
      </c>
      <c r="Q10" t="s">
        <v>44</v>
      </c>
      <c r="S10" s="2"/>
      <c r="T10" s="2"/>
      <c r="U10" s="2"/>
      <c r="V10" s="2"/>
    </row>
    <row r="11" spans="1:22" ht="17.25" x14ac:dyDescent="0.4">
      <c r="N11" s="27" t="s">
        <v>41</v>
      </c>
      <c r="P11" s="30">
        <f>P8+P9-P10</f>
        <v>-1244000</v>
      </c>
      <c r="Q11" t="s">
        <v>34</v>
      </c>
      <c r="S11" s="2"/>
      <c r="T11" s="2"/>
      <c r="U11" s="2"/>
      <c r="V11" s="2"/>
    </row>
    <row r="12" spans="1:22" x14ac:dyDescent="0.25">
      <c r="P12" s="1">
        <v>5000000</v>
      </c>
      <c r="Q12" t="s">
        <v>48</v>
      </c>
      <c r="S12" s="2"/>
      <c r="T12" s="2"/>
      <c r="U12" s="2"/>
      <c r="V12" s="2"/>
    </row>
    <row r="13" spans="1:22" x14ac:dyDescent="0.25">
      <c r="P13" s="1">
        <f>P12+P11</f>
        <v>3756000</v>
      </c>
      <c r="Q13" t="s">
        <v>49</v>
      </c>
      <c r="S13" s="2"/>
      <c r="T13" s="2"/>
      <c r="U13" s="2"/>
      <c r="V13" s="2"/>
    </row>
    <row r="14" spans="1:22" x14ac:dyDescent="0.25">
      <c r="B14" t="s">
        <v>42</v>
      </c>
    </row>
    <row r="15" spans="1:22" x14ac:dyDescent="0.25">
      <c r="B15" s="24" t="s">
        <v>37</v>
      </c>
      <c r="C15" s="24">
        <v>1</v>
      </c>
      <c r="D15" s="24">
        <v>2</v>
      </c>
      <c r="E15" s="24">
        <f>D15+1</f>
        <v>3</v>
      </c>
      <c r="F15" s="24">
        <f t="shared" ref="F15:N15" si="1">E15+1</f>
        <v>4</v>
      </c>
      <c r="G15" s="24">
        <f t="shared" si="1"/>
        <v>5</v>
      </c>
      <c r="H15" s="24">
        <f t="shared" si="1"/>
        <v>6</v>
      </c>
      <c r="I15" s="24">
        <f t="shared" si="1"/>
        <v>7</v>
      </c>
      <c r="J15" s="24">
        <f t="shared" si="1"/>
        <v>8</v>
      </c>
      <c r="K15" s="24">
        <f t="shared" si="1"/>
        <v>9</v>
      </c>
      <c r="L15" s="24">
        <f t="shared" si="1"/>
        <v>10</v>
      </c>
      <c r="M15" s="24">
        <f t="shared" si="1"/>
        <v>11</v>
      </c>
      <c r="N15" s="24">
        <f t="shared" si="1"/>
        <v>12</v>
      </c>
    </row>
    <row r="16" spans="1:22" x14ac:dyDescent="0.25">
      <c r="B16" s="7" t="s">
        <v>35</v>
      </c>
      <c r="C16" s="8">
        <f>N6+10000000</f>
        <v>102000000</v>
      </c>
      <c r="D16" s="8">
        <f>C16+15000000</f>
        <v>117000000</v>
      </c>
      <c r="E16" s="8">
        <f>D16+15000000</f>
        <v>132000000</v>
      </c>
      <c r="F16" s="8">
        <f>E16+15000000</f>
        <v>147000000</v>
      </c>
      <c r="G16" s="8">
        <f>F16+15000000</f>
        <v>162000000</v>
      </c>
      <c r="H16" s="8">
        <f>G16+15000000</f>
        <v>177000000</v>
      </c>
      <c r="I16" s="8">
        <f>H16+15000000</f>
        <v>192000000</v>
      </c>
      <c r="J16" s="8">
        <f>I16+15000000</f>
        <v>207000000</v>
      </c>
      <c r="K16" s="8">
        <f>J16+15000000</f>
        <v>222000000</v>
      </c>
      <c r="L16" s="8">
        <f>K16+15000000</f>
        <v>237000000</v>
      </c>
      <c r="M16" s="8">
        <f>L16+15000000</f>
        <v>252000000</v>
      </c>
      <c r="N16" s="8">
        <f>M16+15000000</f>
        <v>267000000</v>
      </c>
      <c r="P16" s="4">
        <f>SUM(C16:N16)</f>
        <v>2214000000</v>
      </c>
      <c r="Q16" t="s">
        <v>39</v>
      </c>
      <c r="S16" s="2" t="s">
        <v>56</v>
      </c>
      <c r="T16" s="2"/>
      <c r="U16" s="2"/>
      <c r="V16" s="2"/>
    </row>
    <row r="17" spans="2:22" x14ac:dyDescent="0.25">
      <c r="B17" s="7" t="s">
        <v>33</v>
      </c>
      <c r="C17" s="25">
        <v>1E-3</v>
      </c>
      <c r="D17" s="25">
        <v>1E-3</v>
      </c>
      <c r="E17" s="25">
        <v>1E-3</v>
      </c>
      <c r="F17" s="25">
        <v>1E-3</v>
      </c>
      <c r="G17" s="25">
        <v>1E-3</v>
      </c>
      <c r="H17" s="25">
        <v>1E-3</v>
      </c>
      <c r="I17" s="25">
        <v>1E-3</v>
      </c>
      <c r="J17" s="25">
        <v>1E-3</v>
      </c>
      <c r="K17" s="25">
        <v>1E-3</v>
      </c>
      <c r="L17" s="25">
        <v>1E-3</v>
      </c>
      <c r="M17" s="25">
        <v>1E-3</v>
      </c>
      <c r="N17" s="25">
        <v>1E-3</v>
      </c>
      <c r="S17" s="2"/>
      <c r="T17" s="2"/>
      <c r="U17" s="2"/>
      <c r="V17" s="2"/>
    </row>
    <row r="18" spans="2:22" x14ac:dyDescent="0.25">
      <c r="B18" s="7" t="s">
        <v>34</v>
      </c>
      <c r="C18" s="10">
        <f>C16*C17</f>
        <v>102000</v>
      </c>
      <c r="D18" s="10">
        <f>D16*D17</f>
        <v>117000</v>
      </c>
      <c r="E18" s="10">
        <f>E16*E17</f>
        <v>132000</v>
      </c>
      <c r="F18" s="10">
        <f>F16*F17</f>
        <v>147000</v>
      </c>
      <c r="G18" s="10">
        <f>G16*G17</f>
        <v>162000</v>
      </c>
      <c r="H18" s="10">
        <f>H16*H17</f>
        <v>177000</v>
      </c>
      <c r="I18" s="10">
        <f>I16*I17</f>
        <v>192000</v>
      </c>
      <c r="J18" s="10">
        <f>J16*J17</f>
        <v>207000</v>
      </c>
      <c r="K18" s="10">
        <f>K16*K17</f>
        <v>222000</v>
      </c>
      <c r="L18" s="10">
        <f>L16*L17</f>
        <v>237000</v>
      </c>
      <c r="M18" s="10">
        <f>M16*M17</f>
        <v>252000</v>
      </c>
      <c r="N18" s="10">
        <f>N16*N17</f>
        <v>267000</v>
      </c>
      <c r="P18" s="4">
        <f>SUM(C18:N18)</f>
        <v>2214000</v>
      </c>
      <c r="Q18" t="s">
        <v>38</v>
      </c>
      <c r="S18" s="2"/>
      <c r="T18" s="2"/>
      <c r="U18" s="2"/>
      <c r="V18" s="2"/>
    </row>
    <row r="19" spans="2:22" x14ac:dyDescent="0.25">
      <c r="B19" s="7" t="s">
        <v>36</v>
      </c>
      <c r="C19" s="8">
        <v>7000</v>
      </c>
      <c r="D19" s="8">
        <v>7000</v>
      </c>
      <c r="E19" s="8">
        <v>7000</v>
      </c>
      <c r="F19" s="8">
        <v>7000</v>
      </c>
      <c r="G19" s="8">
        <v>7000</v>
      </c>
      <c r="H19" s="8">
        <v>7000</v>
      </c>
      <c r="I19" s="8">
        <v>7000</v>
      </c>
      <c r="J19" s="8">
        <v>7000</v>
      </c>
      <c r="K19" s="8">
        <v>7000</v>
      </c>
      <c r="L19" s="8">
        <v>7000</v>
      </c>
      <c r="M19" s="8">
        <v>7000</v>
      </c>
      <c r="N19" s="8">
        <v>7000</v>
      </c>
      <c r="P19" s="4">
        <f>SUM(C19:N19)</f>
        <v>84000</v>
      </c>
      <c r="Q19" t="s">
        <v>40</v>
      </c>
      <c r="S19" s="2"/>
      <c r="T19" s="2"/>
      <c r="U19" s="2"/>
      <c r="V19" s="2"/>
    </row>
    <row r="20" spans="2:22" x14ac:dyDescent="0.25">
      <c r="P20" s="26">
        <f>OPEX!K30</f>
        <v>3835000</v>
      </c>
      <c r="Q20" t="s">
        <v>44</v>
      </c>
      <c r="S20" s="2"/>
      <c r="T20" s="2"/>
      <c r="U20" s="2"/>
      <c r="V20" s="2"/>
    </row>
    <row r="21" spans="2:22" ht="17.25" x14ac:dyDescent="0.4">
      <c r="N21" s="27" t="s">
        <v>42</v>
      </c>
      <c r="P21" s="30">
        <f>(P18+P19-P20)+P11</f>
        <v>-2781000</v>
      </c>
      <c r="Q21" t="s">
        <v>34</v>
      </c>
      <c r="S21" s="2"/>
      <c r="T21" s="2"/>
      <c r="U21" s="2"/>
      <c r="V21" s="2"/>
    </row>
    <row r="22" spans="2:22" x14ac:dyDescent="0.25">
      <c r="P22" s="4">
        <f>P13</f>
        <v>3756000</v>
      </c>
      <c r="Q22" t="s">
        <v>51</v>
      </c>
      <c r="S22" s="2"/>
      <c r="T22" s="2"/>
      <c r="U22" s="2"/>
      <c r="V22" s="2"/>
    </row>
    <row r="23" spans="2:22" x14ac:dyDescent="0.25">
      <c r="P23" s="4">
        <f>P22+P21</f>
        <v>975000</v>
      </c>
      <c r="Q23" t="s">
        <v>50</v>
      </c>
      <c r="S23" s="2"/>
      <c r="T23" s="2"/>
      <c r="U23" s="2"/>
      <c r="V23" s="2"/>
    </row>
    <row r="24" spans="2:22" x14ac:dyDescent="0.25">
      <c r="P24" s="1">
        <v>3000000</v>
      </c>
      <c r="Q24" t="s">
        <v>55</v>
      </c>
      <c r="S24" s="2"/>
      <c r="T24" s="2"/>
      <c r="U24" s="2"/>
      <c r="V24" s="2"/>
    </row>
    <row r="25" spans="2:22" ht="17.25" x14ac:dyDescent="0.4">
      <c r="P25" s="32">
        <f>P24+P23</f>
        <v>3975000</v>
      </c>
      <c r="Q25" t="s">
        <v>57</v>
      </c>
      <c r="S25" s="3"/>
      <c r="T25" s="3"/>
      <c r="U25" s="3"/>
      <c r="V25" s="3"/>
    </row>
    <row r="26" spans="2:22" x14ac:dyDescent="0.25">
      <c r="B26" t="s">
        <v>43</v>
      </c>
      <c r="P26" s="26"/>
    </row>
    <row r="27" spans="2:22" x14ac:dyDescent="0.25">
      <c r="B27" s="24" t="s">
        <v>37</v>
      </c>
      <c r="C27" s="24">
        <v>1</v>
      </c>
      <c r="D27" s="24">
        <v>2</v>
      </c>
      <c r="E27" s="24">
        <f>D27+1</f>
        <v>3</v>
      </c>
      <c r="F27" s="24">
        <f t="shared" ref="F27:N27" si="2">E27+1</f>
        <v>4</v>
      </c>
      <c r="G27" s="24">
        <f t="shared" si="2"/>
        <v>5</v>
      </c>
      <c r="H27" s="24">
        <f t="shared" si="2"/>
        <v>6</v>
      </c>
      <c r="I27" s="24">
        <f t="shared" si="2"/>
        <v>7</v>
      </c>
      <c r="J27" s="24">
        <f t="shared" si="2"/>
        <v>8</v>
      </c>
      <c r="K27" s="24">
        <f t="shared" si="2"/>
        <v>9</v>
      </c>
      <c r="L27" s="24">
        <f t="shared" si="2"/>
        <v>10</v>
      </c>
      <c r="M27" s="24">
        <f t="shared" si="2"/>
        <v>11</v>
      </c>
      <c r="N27" s="24">
        <f t="shared" si="2"/>
        <v>12</v>
      </c>
    </row>
    <row r="28" spans="2:22" x14ac:dyDescent="0.25">
      <c r="B28" s="7" t="s">
        <v>35</v>
      </c>
      <c r="C28" s="8">
        <f>N16+25000000</f>
        <v>292000000</v>
      </c>
      <c r="D28" s="8">
        <f>C28+25000000</f>
        <v>317000000</v>
      </c>
      <c r="E28" s="8">
        <f>D28+25000000</f>
        <v>342000000</v>
      </c>
      <c r="F28" s="8">
        <f>E28+25000000</f>
        <v>367000000</v>
      </c>
      <c r="G28" s="8">
        <f>F28+25000000</f>
        <v>392000000</v>
      </c>
      <c r="H28" s="8">
        <f>G28+25000000</f>
        <v>417000000</v>
      </c>
      <c r="I28" s="8">
        <f>H28+25000000</f>
        <v>442000000</v>
      </c>
      <c r="J28" s="8">
        <f>I28+25000000</f>
        <v>467000000</v>
      </c>
      <c r="K28" s="8">
        <f>J28+25000000</f>
        <v>492000000</v>
      </c>
      <c r="L28" s="8">
        <f>K28+25000000</f>
        <v>517000000</v>
      </c>
      <c r="M28" s="8">
        <f>L28+25000000</f>
        <v>542000000</v>
      </c>
      <c r="N28" s="8">
        <f>M28+25000000</f>
        <v>567000000</v>
      </c>
      <c r="P28" s="4">
        <f>SUM(C28:N28)</f>
        <v>5154000000</v>
      </c>
      <c r="Q28" t="s">
        <v>39</v>
      </c>
      <c r="S28" s="2" t="s">
        <v>58</v>
      </c>
      <c r="T28" s="2"/>
      <c r="U28" s="2"/>
      <c r="V28" s="2"/>
    </row>
    <row r="29" spans="2:22" x14ac:dyDescent="0.25">
      <c r="B29" s="7" t="s">
        <v>33</v>
      </c>
      <c r="C29" s="25">
        <v>1E-3</v>
      </c>
      <c r="D29" s="25">
        <v>1E-3</v>
      </c>
      <c r="E29" s="25">
        <v>1E-3</v>
      </c>
      <c r="F29" s="25">
        <v>1E-3</v>
      </c>
      <c r="G29" s="25">
        <v>1E-3</v>
      </c>
      <c r="H29" s="25">
        <v>1E-3</v>
      </c>
      <c r="I29" s="25">
        <v>1E-3</v>
      </c>
      <c r="J29" s="25">
        <v>1E-3</v>
      </c>
      <c r="K29" s="25">
        <v>1E-3</v>
      </c>
      <c r="L29" s="25">
        <v>1E-3</v>
      </c>
      <c r="M29" s="25">
        <v>1E-3</v>
      </c>
      <c r="N29" s="25">
        <v>1E-3</v>
      </c>
      <c r="S29" s="2"/>
      <c r="T29" s="2"/>
      <c r="U29" s="2"/>
      <c r="V29" s="2"/>
    </row>
    <row r="30" spans="2:22" x14ac:dyDescent="0.25">
      <c r="B30" s="7" t="s">
        <v>34</v>
      </c>
      <c r="C30" s="10">
        <f>C28*C29</f>
        <v>292000</v>
      </c>
      <c r="D30" s="10">
        <f>D28*D29</f>
        <v>317000</v>
      </c>
      <c r="E30" s="10">
        <f>E28*E29</f>
        <v>342000</v>
      </c>
      <c r="F30" s="10">
        <f>F28*F29</f>
        <v>367000</v>
      </c>
      <c r="G30" s="10">
        <f>G28*G29</f>
        <v>392000</v>
      </c>
      <c r="H30" s="10">
        <f>H28*H29</f>
        <v>417000</v>
      </c>
      <c r="I30" s="10">
        <f>I28*I29</f>
        <v>442000</v>
      </c>
      <c r="J30" s="10">
        <f>J28*J29</f>
        <v>467000</v>
      </c>
      <c r="K30" s="10">
        <f>K28*K29</f>
        <v>492000</v>
      </c>
      <c r="L30" s="10">
        <f>L28*L29</f>
        <v>517000</v>
      </c>
      <c r="M30" s="10">
        <f>M28*M29</f>
        <v>542000</v>
      </c>
      <c r="N30" s="10">
        <f>N28*N29</f>
        <v>567000</v>
      </c>
      <c r="P30" s="4">
        <f>SUM(C30:N30)</f>
        <v>5154000</v>
      </c>
      <c r="Q30" t="s">
        <v>38</v>
      </c>
      <c r="S30" s="2"/>
      <c r="T30" s="2"/>
      <c r="U30" s="2"/>
      <c r="V30" s="2"/>
    </row>
    <row r="31" spans="2:22" x14ac:dyDescent="0.25">
      <c r="B31" s="7" t="s">
        <v>36</v>
      </c>
      <c r="C31" s="8">
        <v>15000</v>
      </c>
      <c r="D31" s="8">
        <v>15000</v>
      </c>
      <c r="E31" s="8">
        <v>15000</v>
      </c>
      <c r="F31" s="8">
        <v>15000</v>
      </c>
      <c r="G31" s="8">
        <v>15000</v>
      </c>
      <c r="H31" s="8">
        <v>15000</v>
      </c>
      <c r="I31" s="8">
        <v>15000</v>
      </c>
      <c r="J31" s="8">
        <v>15000</v>
      </c>
      <c r="K31" s="8">
        <v>15000</v>
      </c>
      <c r="L31" s="8">
        <v>15000</v>
      </c>
      <c r="M31" s="8">
        <v>15000</v>
      </c>
      <c r="N31" s="8">
        <v>15000</v>
      </c>
      <c r="P31" s="4">
        <f>SUM(C31:N31)</f>
        <v>180000</v>
      </c>
      <c r="Q31" t="s">
        <v>40</v>
      </c>
      <c r="S31" s="2"/>
      <c r="T31" s="2"/>
      <c r="U31" s="2"/>
      <c r="V31" s="2"/>
    </row>
    <row r="32" spans="2:22" x14ac:dyDescent="0.25">
      <c r="P32" s="26">
        <f>OPEX!K30</f>
        <v>3835000</v>
      </c>
      <c r="Q32" t="s">
        <v>45</v>
      </c>
      <c r="S32" s="2"/>
      <c r="T32" s="2"/>
      <c r="U32" s="2"/>
      <c r="V32" s="2"/>
    </row>
    <row r="33" spans="2:22" ht="17.25" x14ac:dyDescent="0.4">
      <c r="N33" s="27" t="s">
        <v>47</v>
      </c>
      <c r="P33" s="30">
        <f>(P30+P31-P32)+P21</f>
        <v>-1282000</v>
      </c>
      <c r="Q33" t="s">
        <v>34</v>
      </c>
      <c r="S33" s="2"/>
      <c r="T33" s="2"/>
      <c r="U33" s="2"/>
      <c r="V33" s="2"/>
    </row>
    <row r="34" spans="2:22" x14ac:dyDescent="0.25">
      <c r="P34" s="4">
        <f>P25</f>
        <v>3975000</v>
      </c>
      <c r="Q34" t="s">
        <v>51</v>
      </c>
      <c r="S34" s="2"/>
      <c r="T34" s="2"/>
      <c r="U34" s="2"/>
      <c r="V34" s="2"/>
    </row>
    <row r="35" spans="2:22" ht="17.25" x14ac:dyDescent="0.4">
      <c r="P35" s="31">
        <f>P34+P33</f>
        <v>2693000</v>
      </c>
      <c r="Q35" t="s">
        <v>50</v>
      </c>
      <c r="S35" s="2"/>
      <c r="T35" s="2"/>
      <c r="U35" s="2"/>
      <c r="V35" s="2"/>
    </row>
    <row r="36" spans="2:22" x14ac:dyDescent="0.25">
      <c r="B36" t="s">
        <v>46</v>
      </c>
    </row>
    <row r="37" spans="2:22" x14ac:dyDescent="0.25">
      <c r="B37" s="24" t="s">
        <v>37</v>
      </c>
      <c r="C37" s="24">
        <v>1</v>
      </c>
      <c r="D37" s="24">
        <v>2</v>
      </c>
      <c r="E37" s="24">
        <f>D37+1</f>
        <v>3</v>
      </c>
      <c r="F37" s="24">
        <f t="shared" ref="F37:N37" si="3">E37+1</f>
        <v>4</v>
      </c>
      <c r="G37" s="24">
        <f t="shared" si="3"/>
        <v>5</v>
      </c>
      <c r="H37" s="24">
        <f t="shared" si="3"/>
        <v>6</v>
      </c>
      <c r="I37" s="24">
        <f t="shared" si="3"/>
        <v>7</v>
      </c>
      <c r="J37" s="24">
        <f t="shared" si="3"/>
        <v>8</v>
      </c>
      <c r="K37" s="24">
        <f t="shared" si="3"/>
        <v>9</v>
      </c>
      <c r="L37" s="24">
        <f t="shared" si="3"/>
        <v>10</v>
      </c>
      <c r="M37" s="24">
        <f t="shared" si="3"/>
        <v>11</v>
      </c>
      <c r="N37" s="24">
        <f t="shared" si="3"/>
        <v>12</v>
      </c>
    </row>
    <row r="38" spans="2:22" x14ac:dyDescent="0.25">
      <c r="B38" s="7" t="s">
        <v>35</v>
      </c>
      <c r="C38" s="8">
        <f>N28+25000000</f>
        <v>592000000</v>
      </c>
      <c r="D38" s="8">
        <f>C38+25000000</f>
        <v>617000000</v>
      </c>
      <c r="E38" s="8">
        <f>D38+25000000</f>
        <v>642000000</v>
      </c>
      <c r="F38" s="8">
        <f>E38+25000000</f>
        <v>667000000</v>
      </c>
      <c r="G38" s="8">
        <f>F38+25000000</f>
        <v>692000000</v>
      </c>
      <c r="H38" s="8">
        <f>G38+25000000</f>
        <v>717000000</v>
      </c>
      <c r="I38" s="8">
        <f>H38+25000000</f>
        <v>742000000</v>
      </c>
      <c r="J38" s="8">
        <f>I38+25000000</f>
        <v>767000000</v>
      </c>
      <c r="K38" s="8">
        <f>J38+25000000</f>
        <v>792000000</v>
      </c>
      <c r="L38" s="8">
        <f>K38+25000000</f>
        <v>817000000</v>
      </c>
      <c r="M38" s="8">
        <f>L38+25000000</f>
        <v>842000000</v>
      </c>
      <c r="N38" s="8">
        <f>M38+25000000</f>
        <v>867000000</v>
      </c>
      <c r="P38" s="4">
        <f>SUM(C38:N38)</f>
        <v>8754000000</v>
      </c>
      <c r="Q38" t="s">
        <v>39</v>
      </c>
      <c r="S38" s="2" t="s">
        <v>53</v>
      </c>
      <c r="T38" s="2"/>
      <c r="U38" s="2"/>
      <c r="V38" s="2"/>
    </row>
    <row r="39" spans="2:22" x14ac:dyDescent="0.25">
      <c r="B39" s="7" t="s">
        <v>33</v>
      </c>
      <c r="C39" s="25">
        <v>1E-3</v>
      </c>
      <c r="D39" s="25">
        <v>1E-3</v>
      </c>
      <c r="E39" s="25">
        <v>1E-3</v>
      </c>
      <c r="F39" s="25">
        <v>1E-3</v>
      </c>
      <c r="G39" s="25">
        <v>1E-3</v>
      </c>
      <c r="H39" s="25">
        <v>1E-3</v>
      </c>
      <c r="I39" s="25">
        <v>1E-3</v>
      </c>
      <c r="J39" s="25">
        <v>1E-3</v>
      </c>
      <c r="K39" s="25">
        <v>1E-3</v>
      </c>
      <c r="L39" s="25">
        <v>1E-3</v>
      </c>
      <c r="M39" s="25">
        <v>1E-3</v>
      </c>
      <c r="N39" s="25">
        <v>1E-3</v>
      </c>
      <c r="S39" s="2"/>
      <c r="T39" s="2"/>
      <c r="U39" s="2"/>
      <c r="V39" s="2"/>
    </row>
    <row r="40" spans="2:22" x14ac:dyDescent="0.25">
      <c r="B40" s="7" t="s">
        <v>34</v>
      </c>
      <c r="C40" s="10">
        <f>C38*C39</f>
        <v>592000</v>
      </c>
      <c r="D40" s="10">
        <f>D38*D39</f>
        <v>617000</v>
      </c>
      <c r="E40" s="10">
        <f>E38*E39</f>
        <v>642000</v>
      </c>
      <c r="F40" s="10">
        <f>F38*F39</f>
        <v>667000</v>
      </c>
      <c r="G40" s="10">
        <f>G38*G39</f>
        <v>692000</v>
      </c>
      <c r="H40" s="10">
        <f>H38*H39</f>
        <v>717000</v>
      </c>
      <c r="I40" s="10">
        <f>I38*I39</f>
        <v>742000</v>
      </c>
      <c r="J40" s="10">
        <f>J38*J39</f>
        <v>767000</v>
      </c>
      <c r="K40" s="10">
        <f>K38*K39</f>
        <v>792000</v>
      </c>
      <c r="L40" s="10">
        <f>L38*L39</f>
        <v>817000</v>
      </c>
      <c r="M40" s="10">
        <f>M38*M39</f>
        <v>842000</v>
      </c>
      <c r="N40" s="10">
        <f>N38*N39</f>
        <v>867000</v>
      </c>
      <c r="P40" s="4">
        <f>SUM(C40:N40)</f>
        <v>8754000</v>
      </c>
      <c r="Q40" t="s">
        <v>38</v>
      </c>
      <c r="S40" s="2"/>
      <c r="T40" s="2"/>
      <c r="U40" s="2"/>
      <c r="V40" s="2"/>
    </row>
    <row r="41" spans="2:22" x14ac:dyDescent="0.25">
      <c r="B41" s="7" t="s">
        <v>36</v>
      </c>
      <c r="C41" s="8">
        <v>25000</v>
      </c>
      <c r="D41" s="8">
        <v>25000</v>
      </c>
      <c r="E41" s="8">
        <v>25000</v>
      </c>
      <c r="F41" s="8">
        <v>25000</v>
      </c>
      <c r="G41" s="8">
        <v>25000</v>
      </c>
      <c r="H41" s="8">
        <v>25000</v>
      </c>
      <c r="I41" s="8">
        <v>25000</v>
      </c>
      <c r="J41" s="8">
        <v>25000</v>
      </c>
      <c r="K41" s="8">
        <v>25000</v>
      </c>
      <c r="L41" s="8">
        <v>25000</v>
      </c>
      <c r="M41" s="8">
        <v>25000</v>
      </c>
      <c r="N41" s="8">
        <v>25000</v>
      </c>
      <c r="P41" s="4">
        <f>SUM(C41:N41)</f>
        <v>300000</v>
      </c>
      <c r="Q41" t="s">
        <v>40</v>
      </c>
      <c r="S41" s="2"/>
      <c r="T41" s="2"/>
      <c r="U41" s="2"/>
      <c r="V41" s="2"/>
    </row>
    <row r="42" spans="2:22" x14ac:dyDescent="0.25">
      <c r="P42" s="26">
        <f>OPEX!K30</f>
        <v>3835000</v>
      </c>
      <c r="Q42" t="s">
        <v>45</v>
      </c>
      <c r="S42" s="2"/>
      <c r="T42" s="2"/>
      <c r="U42" s="2"/>
      <c r="V42" s="2"/>
    </row>
    <row r="43" spans="2:22" ht="17.25" x14ac:dyDescent="0.4">
      <c r="N43" s="27" t="s">
        <v>46</v>
      </c>
      <c r="P43" s="31">
        <f>(P40+P41-P42)+P33</f>
        <v>3937000</v>
      </c>
      <c r="Q43" t="s">
        <v>34</v>
      </c>
      <c r="S43" s="2"/>
      <c r="T43" s="2"/>
      <c r="U43" s="2"/>
      <c r="V43" s="2"/>
    </row>
    <row r="44" spans="2:22" x14ac:dyDescent="0.25">
      <c r="P44" s="28">
        <f>P35</f>
        <v>2693000</v>
      </c>
      <c r="Q44" t="s">
        <v>51</v>
      </c>
      <c r="S44" s="2"/>
      <c r="T44" s="2"/>
      <c r="U44" s="2"/>
      <c r="V44" s="2"/>
    </row>
    <row r="45" spans="2:22" ht="17.25" x14ac:dyDescent="0.4">
      <c r="P45" s="29">
        <f>P44+P43</f>
        <v>6630000</v>
      </c>
      <c r="Q45" t="s">
        <v>50</v>
      </c>
      <c r="S45" s="2"/>
      <c r="T45" s="2"/>
      <c r="U45" s="2"/>
      <c r="V45" s="2"/>
    </row>
  </sheetData>
  <mergeCells count="4">
    <mergeCell ref="S6:V13"/>
    <mergeCell ref="S16:V24"/>
    <mergeCell ref="S28:V35"/>
    <mergeCell ref="S38:V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OPEX</vt:lpstr>
      <vt:lpstr>Revenue</vt:lpstr>
    </vt:vector>
  </TitlesOfParts>
  <Company>Valmec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McNulty</dc:creator>
  <cp:lastModifiedBy>Liam McNulty</cp:lastModifiedBy>
  <dcterms:created xsi:type="dcterms:W3CDTF">2019-01-27T11:03:12Z</dcterms:created>
  <dcterms:modified xsi:type="dcterms:W3CDTF">2019-01-28T03:45:26Z</dcterms:modified>
</cp:coreProperties>
</file>