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paula\Documents\Craig\EMSA Dashboard\GitHub\"/>
    </mc:Choice>
  </mc:AlternateContent>
  <xr:revisionPtr revIDLastSave="0" documentId="13_ncr:1_{7012F933-28B0-431B-856F-76F325D2FFB7}" xr6:coauthVersionLast="47" xr6:coauthVersionMax="47" xr10:uidLastSave="{00000000-0000-0000-0000-000000000000}"/>
  <bookViews>
    <workbookView xWindow="-108" yWindow="-108" windowWidth="23256" windowHeight="12456" xr2:uid="{00000000-000D-0000-FFFF-FFFF00000000}"/>
  </bookViews>
  <sheets>
    <sheet name="Dashboard" sheetId="3" r:id="rId1"/>
    <sheet name="Data" sheetId="1" r:id="rId2"/>
    <sheet name="Helper" sheetId="4" r:id="rId3"/>
  </sheets>
  <definedNames>
    <definedName name="_?scores_true_parent_id_1181_round_id_1427_division_id_4861_page_title_Club_20U08_20Boys_20__20Group_20A_20_Main_20Round" localSheetId="1">Data!#REF!</definedName>
    <definedName name="_xlnm._FilterDatabase" localSheetId="1" hidden="1">Data!$A$2:$F$57</definedName>
    <definedName name="as">Dashboard!$L$1</definedName>
    <definedName name="Slicer_Teams">#N/A</definedName>
    <definedName name="TeamFIlter">Dashboard!#REF!</definedName>
  </definedNames>
  <calcPr calcId="191029"/>
  <pivotCaches>
    <pivotCache cacheId="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4" i="3" l="1"/>
  <c r="G3" i="4" a="1"/>
  <c r="G3" i="4" s="1"/>
  <c r="G3" i="1" a="1"/>
  <c r="G3" i="1" s="1"/>
  <c r="A3" i="3" s="1"/>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D3" i="3" l="1"/>
  <c r="C3" i="3"/>
  <c r="A10" i="3"/>
  <c r="C10" i="3" s="1"/>
  <c r="A6" i="3"/>
  <c r="C6" i="3" s="1"/>
  <c r="A13" i="3"/>
  <c r="C13" i="3" s="1"/>
  <c r="A9" i="3"/>
  <c r="C9" i="3" s="1"/>
  <c r="A5" i="3"/>
  <c r="C5" i="3" s="1"/>
  <c r="A12" i="3"/>
  <c r="C12" i="3" s="1"/>
  <c r="A8" i="3"/>
  <c r="C8" i="3" s="1"/>
  <c r="A4" i="3"/>
  <c r="C4" i="3" s="1"/>
  <c r="A11" i="3"/>
  <c r="C11" i="3" s="1"/>
  <c r="A7" i="3"/>
  <c r="C7" i="3" s="1"/>
  <c r="G4" i="4"/>
  <c r="F3" i="4"/>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F39" i="4"/>
  <c r="F40" i="4"/>
  <c r="F41" i="4"/>
  <c r="F42" i="4"/>
  <c r="F43" i="4"/>
  <c r="F44" i="4"/>
  <c r="F45" i="4"/>
  <c r="F46" i="4"/>
  <c r="F47" i="4"/>
  <c r="F48" i="4"/>
  <c r="F49" i="4"/>
  <c r="F50" i="4"/>
  <c r="F51" i="4"/>
  <c r="F52" i="4"/>
  <c r="F53" i="4"/>
  <c r="F54" i="4"/>
  <c r="F55" i="4"/>
  <c r="F56" i="4"/>
  <c r="F57"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3" i="4"/>
  <c r="E4" i="4"/>
  <c r="B4" i="4" s="1"/>
  <c r="E5" i="4"/>
  <c r="B5" i="4" s="1"/>
  <c r="E6" i="4"/>
  <c r="B6" i="4" s="1"/>
  <c r="E7" i="4"/>
  <c r="B7" i="4" s="1"/>
  <c r="E8" i="4"/>
  <c r="B8" i="4" s="1"/>
  <c r="E9" i="4"/>
  <c r="B9" i="4" s="1"/>
  <c r="E10" i="4"/>
  <c r="B10" i="4" s="1"/>
  <c r="E11" i="4"/>
  <c r="B11" i="4" s="1"/>
  <c r="E12" i="4"/>
  <c r="B12" i="4" s="1"/>
  <c r="E13" i="4"/>
  <c r="B13" i="4" s="1"/>
  <c r="E14" i="4"/>
  <c r="B14" i="4" s="1"/>
  <c r="E15" i="4"/>
  <c r="B15" i="4" s="1"/>
  <c r="E16" i="4"/>
  <c r="B16" i="4" s="1"/>
  <c r="E17" i="4"/>
  <c r="B17" i="4" s="1"/>
  <c r="E18" i="4"/>
  <c r="B18" i="4" s="1"/>
  <c r="E19" i="4"/>
  <c r="B19" i="4" s="1"/>
  <c r="E20" i="4"/>
  <c r="B20" i="4" s="1"/>
  <c r="E21" i="4"/>
  <c r="B21" i="4" s="1"/>
  <c r="J3" i="4" s="1"/>
  <c r="E22" i="4"/>
  <c r="B22" i="4" s="1"/>
  <c r="E23" i="4"/>
  <c r="B23" i="4" s="1"/>
  <c r="E24" i="4"/>
  <c r="B24" i="4" s="1"/>
  <c r="E25" i="4"/>
  <c r="B25" i="4" s="1"/>
  <c r="E26" i="4"/>
  <c r="B26" i="4" s="1"/>
  <c r="E27" i="4"/>
  <c r="B27" i="4" s="1"/>
  <c r="E28" i="4"/>
  <c r="B28" i="4" s="1"/>
  <c r="E29" i="4"/>
  <c r="B29" i="4" s="1"/>
  <c r="E30" i="4"/>
  <c r="B30" i="4" s="1"/>
  <c r="E31" i="4"/>
  <c r="B31" i="4" s="1"/>
  <c r="E32" i="4"/>
  <c r="B32" i="4" s="1"/>
  <c r="E33" i="4"/>
  <c r="B33" i="4" s="1"/>
  <c r="E34" i="4"/>
  <c r="B34" i="4" s="1"/>
  <c r="E35" i="4"/>
  <c r="B35" i="4" s="1"/>
  <c r="E36" i="4"/>
  <c r="B36" i="4" s="1"/>
  <c r="E37" i="4"/>
  <c r="B37" i="4" s="1"/>
  <c r="E38" i="4"/>
  <c r="B38" i="4" s="1"/>
  <c r="E39" i="4"/>
  <c r="B39" i="4" s="1"/>
  <c r="E40" i="4"/>
  <c r="B40" i="4" s="1"/>
  <c r="E41" i="4"/>
  <c r="B41" i="4" s="1"/>
  <c r="E42" i="4"/>
  <c r="B42" i="4" s="1"/>
  <c r="E43" i="4"/>
  <c r="B43" i="4" s="1"/>
  <c r="E44" i="4"/>
  <c r="B44" i="4" s="1"/>
  <c r="E45" i="4"/>
  <c r="B45" i="4" s="1"/>
  <c r="E46" i="4"/>
  <c r="B46" i="4" s="1"/>
  <c r="E47" i="4"/>
  <c r="B47" i="4" s="1"/>
  <c r="E48" i="4"/>
  <c r="B48" i="4" s="1"/>
  <c r="E49" i="4"/>
  <c r="B49" i="4" s="1"/>
  <c r="E50" i="4"/>
  <c r="B50" i="4" s="1"/>
  <c r="E51" i="4"/>
  <c r="B51" i="4" s="1"/>
  <c r="E52" i="4"/>
  <c r="B52" i="4" s="1"/>
  <c r="E53" i="4"/>
  <c r="B53" i="4" s="1"/>
  <c r="E54" i="4"/>
  <c r="B54" i="4" s="1"/>
  <c r="E55" i="4"/>
  <c r="B55" i="4" s="1"/>
  <c r="E56" i="4"/>
  <c r="B56" i="4" s="1"/>
  <c r="E57" i="4"/>
  <c r="B57" i="4" s="1"/>
  <c r="E3" i="4"/>
  <c r="B3" i="4" s="1"/>
  <c r="E3" i="3" l="1"/>
  <c r="I4" i="4"/>
  <c r="J4" i="4"/>
  <c r="G5" i="4"/>
  <c r="M5" i="4" s="1"/>
  <c r="I3" i="4"/>
  <c r="K3" i="4" s="1"/>
  <c r="H3" i="3"/>
  <c r="H4" i="3"/>
  <c r="M4" i="4"/>
  <c r="L3" i="4"/>
  <c r="N3" i="4" s="1"/>
  <c r="M3" i="4"/>
  <c r="F3" i="3"/>
  <c r="J3" i="3" s="1"/>
  <c r="L4" i="4"/>
  <c r="F4" i="3"/>
  <c r="D51" i="4"/>
  <c r="D35" i="4"/>
  <c r="D19" i="4"/>
  <c r="D47" i="4"/>
  <c r="D31" i="4"/>
  <c r="D15" i="4"/>
  <c r="D43" i="4"/>
  <c r="D27" i="4"/>
  <c r="D11" i="4"/>
  <c r="D55" i="4"/>
  <c r="D39" i="4"/>
  <c r="D23" i="4"/>
  <c r="D7" i="4"/>
  <c r="D54" i="4"/>
  <c r="D50" i="4"/>
  <c r="D46" i="4"/>
  <c r="D42" i="4"/>
  <c r="D38" i="4"/>
  <c r="D34" i="4"/>
  <c r="D30" i="4"/>
  <c r="D26" i="4"/>
  <c r="D22" i="4"/>
  <c r="D18" i="4"/>
  <c r="D14" i="4"/>
  <c r="D10" i="4"/>
  <c r="D6" i="4"/>
  <c r="D57" i="4"/>
  <c r="D53" i="4"/>
  <c r="D49" i="4"/>
  <c r="D45" i="4"/>
  <c r="D41" i="4"/>
  <c r="D37" i="4"/>
  <c r="D33" i="4"/>
  <c r="D29" i="4"/>
  <c r="D25" i="4"/>
  <c r="D21" i="4"/>
  <c r="D17" i="4"/>
  <c r="D13" i="4"/>
  <c r="D9" i="4"/>
  <c r="D5" i="4"/>
  <c r="D56" i="4"/>
  <c r="D52" i="4"/>
  <c r="D48" i="4"/>
  <c r="D44" i="4"/>
  <c r="D40" i="4"/>
  <c r="D36" i="4"/>
  <c r="D32" i="4"/>
  <c r="D28" i="4"/>
  <c r="D24" i="4"/>
  <c r="D20" i="4"/>
  <c r="D16" i="4"/>
  <c r="D12" i="4"/>
  <c r="D8" i="4"/>
  <c r="D4" i="4"/>
  <c r="D3" i="4"/>
  <c r="B13" i="3" l="1"/>
  <c r="B12" i="3"/>
  <c r="B11" i="3"/>
  <c r="B9" i="3"/>
  <c r="B10" i="3"/>
  <c r="B7" i="3"/>
  <c r="B6" i="3"/>
  <c r="B8" i="3"/>
  <c r="B5" i="3"/>
  <c r="B3" i="3"/>
  <c r="B4" i="3"/>
  <c r="K4" i="4"/>
  <c r="I5" i="4"/>
  <c r="J5" i="4"/>
  <c r="D4" i="3"/>
  <c r="G6" i="4"/>
  <c r="G7" i="4" s="1"/>
  <c r="L5" i="4"/>
  <c r="O5" i="4" s="1"/>
  <c r="H3" i="4"/>
  <c r="I3" i="3"/>
  <c r="I4" i="3"/>
  <c r="N4" i="4"/>
  <c r="O4" i="4"/>
  <c r="O3" i="4"/>
  <c r="H4" i="4"/>
  <c r="H5" i="4"/>
  <c r="G3" i="3" l="1"/>
  <c r="E4" i="3"/>
  <c r="K5" i="4"/>
  <c r="L7" i="4"/>
  <c r="J7" i="4"/>
  <c r="M7" i="4"/>
  <c r="I7" i="4"/>
  <c r="H7" i="4"/>
  <c r="G8" i="4"/>
  <c r="G9" i="4" s="1"/>
  <c r="N5" i="4"/>
  <c r="J6" i="4"/>
  <c r="I6" i="4"/>
  <c r="M6" i="4"/>
  <c r="L6" i="4"/>
  <c r="D5" i="3"/>
  <c r="H5" i="3"/>
  <c r="F5" i="3"/>
  <c r="H6" i="4"/>
  <c r="J4" i="3"/>
  <c r="E5" i="3" l="1"/>
  <c r="H9" i="4"/>
  <c r="G10" i="4"/>
  <c r="I9" i="4"/>
  <c r="M9" i="4"/>
  <c r="L9" i="4"/>
  <c r="J9" i="4"/>
  <c r="N6" i="4"/>
  <c r="O6" i="4"/>
  <c r="J5" i="3"/>
  <c r="I5" i="3"/>
  <c r="K6" i="4"/>
  <c r="K7" i="4"/>
  <c r="D6" i="3"/>
  <c r="E6" i="3" s="1"/>
  <c r="G6" i="3" s="1"/>
  <c r="F6" i="3"/>
  <c r="H6" i="3"/>
  <c r="O7" i="4"/>
  <c r="N7" i="4"/>
  <c r="M8" i="4"/>
  <c r="L8" i="4"/>
  <c r="J8" i="4"/>
  <c r="I8" i="4"/>
  <c r="H8" i="4"/>
  <c r="D7" i="3"/>
  <c r="F7" i="3"/>
  <c r="H7" i="3"/>
  <c r="O9" i="4" l="1"/>
  <c r="K9" i="4"/>
  <c r="G11" i="4"/>
  <c r="D11" i="3" s="1"/>
  <c r="H10" i="4"/>
  <c r="L10" i="4"/>
  <c r="N10" i="4" s="1"/>
  <c r="J6" i="3"/>
  <c r="I6" i="3"/>
  <c r="N8" i="4"/>
  <c r="O8" i="4"/>
  <c r="M10" i="4"/>
  <c r="N9" i="4"/>
  <c r="J10" i="4"/>
  <c r="E7" i="3"/>
  <c r="G7" i="3" s="1"/>
  <c r="D8" i="3"/>
  <c r="H8" i="3"/>
  <c r="F8" i="3"/>
  <c r="J7" i="3"/>
  <c r="I7" i="3"/>
  <c r="D10" i="3"/>
  <c r="H10" i="3"/>
  <c r="F10" i="3"/>
  <c r="I10" i="4"/>
  <c r="K8" i="4"/>
  <c r="D9" i="3"/>
  <c r="F9" i="3"/>
  <c r="H9" i="3"/>
  <c r="H11" i="4" l="1"/>
  <c r="M11" i="4"/>
  <c r="J11" i="4"/>
  <c r="E11" i="3"/>
  <c r="E10" i="3"/>
  <c r="G4" i="3" s="1"/>
  <c r="I11" i="4"/>
  <c r="K10" i="4"/>
  <c r="E8" i="3"/>
  <c r="F11" i="3"/>
  <c r="J11" i="3" s="1"/>
  <c r="L11" i="4"/>
  <c r="N11" i="4" s="1"/>
  <c r="G12" i="4"/>
  <c r="H11" i="3"/>
  <c r="J10" i="3"/>
  <c r="I10" i="3"/>
  <c r="J8" i="3"/>
  <c r="I8" i="3"/>
  <c r="O10" i="4"/>
  <c r="E9" i="3"/>
  <c r="J9" i="3"/>
  <c r="I9" i="3"/>
  <c r="K11" i="4" l="1"/>
  <c r="F12" i="3"/>
  <c r="J12" i="3" s="1"/>
  <c r="L12" i="4"/>
  <c r="O12" i="4" s="1"/>
  <c r="H12" i="3"/>
  <c r="M12" i="4"/>
  <c r="D12" i="3"/>
  <c r="O11" i="4"/>
  <c r="J12" i="4"/>
  <c r="I11" i="3"/>
  <c r="G13" i="4"/>
  <c r="I12" i="4"/>
  <c r="H12" i="4"/>
  <c r="E12" i="3" l="1"/>
  <c r="G5" i="3" s="1"/>
  <c r="N12" i="4"/>
  <c r="I12" i="3"/>
  <c r="H13" i="4"/>
  <c r="L13" i="4"/>
  <c r="O13" i="4" s="1"/>
  <c r="H13" i="3"/>
  <c r="K12" i="4"/>
  <c r="M13" i="4"/>
  <c r="F13" i="3"/>
  <c r="I13" i="3" s="1"/>
  <c r="I13" i="4"/>
  <c r="D13" i="3"/>
  <c r="E13" i="3" s="1"/>
  <c r="J13" i="4"/>
  <c r="G13" i="3" l="1"/>
  <c r="K13" i="4"/>
  <c r="N13" i="4"/>
  <c r="J13" i="3"/>
  <c r="G12" i="3"/>
  <c r="G11" i="3"/>
  <c r="G9" i="3"/>
  <c r="G10" i="3"/>
  <c r="G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Craig M. Rochester</author>
  </authors>
  <commentList>
    <comment ref="G3" authorId="0" shapeId="0" xr:uid="{00000000-0006-0000-0200-000001000000}">
      <text>
        <r>
          <rPr>
            <b/>
            <sz val="9"/>
            <color indexed="81"/>
            <rFont val="Tahoma"/>
            <family val="2"/>
          </rPr>
          <t>Craig M. Rochester:</t>
        </r>
        <r>
          <rPr>
            <sz val="9"/>
            <color indexed="81"/>
            <rFont val="Tahoma"/>
            <family val="2"/>
          </rPr>
          <t xml:space="preserve">
In O365 use unique functions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<sst xmlns="http://schemas.openxmlformats.org/spreadsheetml/2006/main" count="164" uniqueCount="46">
  <si>
    <t>Date</t>
  </si>
  <si>
    <t>Time</t>
  </si>
  <si>
    <t>Home Team</t>
  </si>
  <si>
    <t>Points</t>
  </si>
  <si>
    <t>Winner</t>
  </si>
  <si>
    <t>AwayTeam</t>
  </si>
  <si>
    <t xml:space="preserve">Teams </t>
  </si>
  <si>
    <t>Position</t>
  </si>
  <si>
    <t>GF</t>
  </si>
  <si>
    <t>GA</t>
  </si>
  <si>
    <t>GD</t>
  </si>
  <si>
    <t>Matches Played</t>
  </si>
  <si>
    <t xml:space="preserve">Win % </t>
  </si>
  <si>
    <t>A/T Goal</t>
  </si>
  <si>
    <t>H/T Goal</t>
  </si>
  <si>
    <t>Home Team (H/T)</t>
  </si>
  <si>
    <t>Away Team (A/T)</t>
  </si>
  <si>
    <t>H/T Points</t>
  </si>
  <si>
    <t>A/T Points</t>
  </si>
  <si>
    <t>Played</t>
  </si>
  <si>
    <t>Wins</t>
  </si>
  <si>
    <t>Avg Goals</t>
  </si>
  <si>
    <t>Teams</t>
  </si>
  <si>
    <t xml:space="preserve"> </t>
  </si>
  <si>
    <t>G/F</t>
  </si>
  <si>
    <t>Point/s</t>
  </si>
  <si>
    <t>G/A</t>
  </si>
  <si>
    <t>G/D</t>
  </si>
  <si>
    <t>Position/s</t>
  </si>
  <si>
    <t>Win/s</t>
  </si>
  <si>
    <t>Win %s</t>
  </si>
  <si>
    <t>Avg Goal/s</t>
  </si>
  <si>
    <t>Matches_Played</t>
  </si>
  <si>
    <t>Win %</t>
  </si>
  <si>
    <t>Team Alpha</t>
  </si>
  <si>
    <t>Team Bravo</t>
  </si>
  <si>
    <t>Team Charlie</t>
  </si>
  <si>
    <t>Team Delta</t>
  </si>
  <si>
    <t>Team Echo</t>
  </si>
  <si>
    <t>Team Orion</t>
  </si>
  <si>
    <t>Team Gamma</t>
  </si>
  <si>
    <t>Team Horizon</t>
  </si>
  <si>
    <t>Team Indigo</t>
  </si>
  <si>
    <t>Team Nova</t>
  </si>
  <si>
    <t>Team Foxtrot</t>
  </si>
  <si>
    <t>EMSA Soccer League Table – Auto-Updating with Excel Logic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</si>
</sst>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F400]h:mm:ss\ AM/PM"/>
    <numFmt numFmtId="166" formatCode="0.0"/>
  </numFmts>
  <fonts count="6" x14ac:knownFonts="1">
    <font>
      <sz val="11"/>
      <color theme="1"/>
      <name val="Calibri"/>
      <family val="2"/>
      <scheme val="minor"/>
    </font>
    <font>
      <b/>
      <sz val="11"/>
      <color theme="1"/>
      <name val="Calibri"/>
      <family val="2"/>
      <scheme val="minor"/>
    </font>
    <font>
      <sz val="11"/>
      <color theme="1"/>
      <name val="Calibri"/>
      <family val="2"/>
      <scheme val="minor"/>
    </font>
    <font>
      <b/>
      <sz val="18"/>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2" fillId="0" borderId="0" applyFont="0" applyFill="0" applyBorder="0" applyAlignment="0" applyProtection="0"/>
  </cellStyleXfs>
  <cellXfs count="41">
    <xf numFmtId="0" fontId="0" fillId="0" borderId="0" xfId="0"/>
    <xf numFmtId="49" fontId="0" fillId="0" borderId="0" xfId="0" applyNumberFormat="1"/>
    <xf numFmtId="14" fontId="0" fillId="0" borderId="0" xfId="0" applyNumberFormat="1"/>
    <xf numFmtId="1" fontId="0" fillId="0" borderId="0" xfId="0" applyNumberFormat="1" applyAlignment="1">
      <alignment horizontal="center"/>
    </xf>
    <xf numFmtId="164" fontId="0" fillId="0" borderId="0" xfId="0" applyNumberFormat="1"/>
    <xf numFmtId="165" fontId="0" fillId="0" borderId="0" xfId="0" applyNumberFormat="1"/>
    <xf numFmtId="49" fontId="1" fillId="0" borderId="0" xfId="0" applyNumberFormat="1" applyFont="1" applyAlignment="1">
      <alignment wrapText="1"/>
    </xf>
    <xf numFmtId="0" fontId="1" fillId="2" borderId="0" xfId="0" applyFont="1" applyFill="1" applyAlignment="1">
      <alignment wrapText="1"/>
    </xf>
    <xf numFmtId="0" fontId="1" fillId="2" borderId="0" xfId="0" applyFont="1" applyFill="1" applyAlignment="1">
      <alignment horizontal="center" wrapText="1"/>
    </xf>
    <xf numFmtId="9" fontId="0" fillId="0" borderId="0" xfId="1" applyFont="1"/>
    <xf numFmtId="166" fontId="0" fillId="0" borderId="0" xfId="0" applyNumberFormat="1"/>
    <xf numFmtId="0" fontId="1" fillId="0" borderId="0" xfId="0" applyFont="1" applyAlignment="1">
      <alignment wrapText="1"/>
    </xf>
    <xf numFmtId="0" fontId="0" fillId="0" borderId="5" xfId="0" applyBorder="1"/>
    <xf numFmtId="0" fontId="0" fillId="2" borderId="0" xfId="0" applyFill="1"/>
    <xf numFmtId="0" fontId="0" fillId="3" borderId="10" xfId="0" applyFill="1" applyBorder="1" applyAlignment="1">
      <alignment horizontal="left"/>
    </xf>
    <xf numFmtId="0" fontId="0" fillId="3" borderId="11" xfId="0" applyFill="1" applyBorder="1" applyAlignment="1">
      <alignment horizontal="left"/>
    </xf>
    <xf numFmtId="0" fontId="0" fillId="3" borderId="12" xfId="0" applyFill="1" applyBorder="1" applyAlignment="1">
      <alignment horizontal="left"/>
    </xf>
    <xf numFmtId="1" fontId="0" fillId="0" borderId="3" xfId="0" applyNumberFormat="1" applyBorder="1" applyAlignment="1">
      <alignment horizontal="center"/>
    </xf>
    <xf numFmtId="9" fontId="0" fillId="0" borderId="3" xfId="0" applyNumberFormat="1" applyBorder="1" applyAlignment="1">
      <alignment horizontal="center"/>
    </xf>
    <xf numFmtId="0" fontId="0" fillId="0" borderId="0" xfId="0" applyAlignment="1">
      <alignment horizontal="center"/>
    </xf>
    <xf numFmtId="1" fontId="0" fillId="0" borderId="8" xfId="0" applyNumberFormat="1" applyBorder="1" applyAlignment="1">
      <alignment horizontal="center"/>
    </xf>
    <xf numFmtId="9" fontId="0" fillId="0" borderId="8" xfId="0" applyNumberFormat="1" applyBorder="1" applyAlignment="1">
      <alignment horizontal="center"/>
    </xf>
    <xf numFmtId="0" fontId="0" fillId="3" borderId="0" xfId="0" applyFill="1"/>
    <xf numFmtId="0" fontId="3" fillId="0" borderId="0" xfId="0" applyFont="1"/>
    <xf numFmtId="9" fontId="0" fillId="0" borderId="0" xfId="1" applyFont="1" applyBorder="1" applyAlignment="1">
      <alignment horizontal="center"/>
    </xf>
    <xf numFmtId="0" fontId="1" fillId="2" borderId="1" xfId="0" applyFont="1" applyFill="1" applyBorder="1" applyAlignment="1">
      <alignment horizontal="left"/>
    </xf>
    <xf numFmtId="0" fontId="1" fillId="0" borderId="3" xfId="0" applyFont="1" applyBorder="1" applyAlignment="1">
      <alignment horizontal="center" wrapText="1"/>
    </xf>
    <xf numFmtId="0" fontId="1" fillId="0" borderId="4" xfId="0" applyFont="1" applyBorder="1" applyAlignment="1">
      <alignment horizontal="center" wrapText="1"/>
    </xf>
    <xf numFmtId="1" fontId="0" fillId="0" borderId="4" xfId="0" applyNumberFormat="1" applyBorder="1" applyAlignment="1">
      <alignment horizontal="center"/>
    </xf>
    <xf numFmtId="1" fontId="0" fillId="0" borderId="6" xfId="0" applyNumberFormat="1" applyBorder="1" applyAlignment="1">
      <alignment horizontal="center"/>
    </xf>
    <xf numFmtId="1" fontId="0" fillId="0" borderId="9" xfId="0" applyNumberFormat="1" applyBorder="1" applyAlignment="1">
      <alignment horizontal="center"/>
    </xf>
    <xf numFmtId="0" fontId="0" fillId="0" borderId="0" xfId="0" applyAlignment="1">
      <alignment horizontal="right"/>
    </xf>
    <xf numFmtId="0" fontId="3" fillId="0" borderId="8" xfId="0" applyFont="1" applyBorder="1" applyAlignment="1">
      <alignment horizontal="center"/>
    </xf>
    <xf numFmtId="0" fontId="0" fillId="0" borderId="2" xfId="0" applyNumberFormat="1" applyBorder="1" applyAlignment="1">
      <alignment horizontal="center"/>
    </xf>
    <xf numFmtId="0" fontId="0" fillId="0" borderId="3" xfId="0" applyNumberFormat="1" applyBorder="1" applyAlignment="1">
      <alignment horizontal="center"/>
    </xf>
    <xf numFmtId="0" fontId="0" fillId="0" borderId="5" xfId="0" applyNumberFormat="1" applyBorder="1" applyAlignment="1">
      <alignment horizontal="center"/>
    </xf>
    <xf numFmtId="1" fontId="0" fillId="0" borderId="0" xfId="0" applyNumberFormat="1" applyBorder="1" applyAlignment="1">
      <alignment horizontal="center"/>
    </xf>
    <xf numFmtId="0" fontId="0" fillId="0" borderId="0" xfId="0" applyNumberFormat="1" applyBorder="1" applyAlignment="1">
      <alignment horizontal="center"/>
    </xf>
    <xf numFmtId="9" fontId="0" fillId="0" borderId="0" xfId="0" applyNumberFormat="1" applyBorder="1" applyAlignment="1">
      <alignment horizontal="center"/>
    </xf>
    <xf numFmtId="0" fontId="0" fillId="0" borderId="7" xfId="0" applyNumberFormat="1" applyBorder="1" applyAlignment="1">
      <alignment horizontal="center"/>
    </xf>
    <xf numFmtId="0" fontId="0" fillId="0" borderId="8" xfId="0" applyNumberFormat="1" applyBorder="1" applyAlignment="1">
      <alignment horizontal="center"/>
    </xf>
  </cellXfs>
  <cellStyles count="2">
    <cellStyle name="Normal" xfId="0" builtinId="0"/>
    <cellStyle name="Percent" xfId="1" builtinId="5"/>
  </cellStyles>
  <dxfs count="63">
    <dxf>
      <font>
        <color theme="0"/>
      </font>
    </dxf>
    <dxf>
      <font>
        <color theme="0"/>
      </font>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4" tint="0.79998168889431442"/>
        </patternFill>
      </fill>
    </dxf>
    <dxf>
      <fill>
        <patternFill>
          <bgColor theme="4" tint="0.59999389629810485"/>
        </patternFill>
      </fill>
    </dxf>
    <dxf>
      <alignment horizontal="center"/>
    </dxf>
    <dxf>
      <alignment horizontal="center"/>
    </dxf>
    <dxf>
      <alignment horizontal="center"/>
    </dxf>
    <dxf>
      <alignment wrapText="1"/>
    </dxf>
    <dxf>
      <alignment horizontal="left"/>
    </dxf>
    <dxf>
      <font>
        <b/>
      </font>
    </dxf>
    <dxf>
      <font>
        <b/>
      </font>
    </dxf>
    <dxf>
      <numFmt numFmtId="1" formatCode="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 formatCode="0"/>
    </dxf>
    <dxf>
      <font>
        <b/>
      </font>
    </dxf>
    <dxf>
      <font>
        <b/>
      </font>
    </dxf>
    <dxf>
      <alignment horizontal="left"/>
    </dxf>
    <dxf>
      <alignment wrapText="1"/>
    </dxf>
    <dxf>
      <alignment horizontal="center"/>
    </dxf>
    <dxf>
      <alignment horizontal="center"/>
    </dxf>
    <dxf>
      <alignment horizontal="center"/>
    </dxf>
    <dxf>
      <fill>
        <patternFill>
          <bgColor theme="4" tint="0.59999389629810485"/>
        </patternFill>
      </fill>
    </dxf>
    <dxf>
      <fill>
        <patternFill>
          <bgColor theme="4"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4" tint="0.59999389629810485"/>
        </patternFill>
      </fill>
    </dxf>
    <dxf>
      <fill>
        <patternFill patternType="solid">
          <bgColor theme="4" tint="0.59999389629810485"/>
        </patternFill>
      </fill>
    </dxf>
    <dxf>
      <fill>
        <patternFill patternType="solid">
          <bgColor theme="4" tint="0.59999389629810485"/>
        </patternFill>
      </fill>
    </dxf>
    <dxf>
      <font>
        <color theme="0"/>
      </font>
    </dxf>
    <dxf>
      <font>
        <color theme="0"/>
      </font>
    </dxf>
    <dxf>
      <fill>
        <patternFill>
          <bgColor rgb="FF92D050"/>
        </patternFill>
      </fill>
    </dxf>
    <dxf>
      <font>
        <color rgb="FF9C0006"/>
      </font>
      <fill>
        <patternFill>
          <bgColor rgb="FFFFC7CE"/>
        </patternFill>
      </fill>
    </dxf>
    <dxf>
      <fill>
        <patternFill>
          <bgColor rgb="FF00C057"/>
        </patternFill>
      </fill>
    </dxf>
    <dxf>
      <font>
        <color rgb="FF9C0006"/>
      </font>
      <fill>
        <patternFill>
          <bgColor rgb="FFFFC7CE"/>
        </patternFill>
      </fill>
    </dxf>
    <dxf>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C057"/>
      <color rgb="FF00BC55"/>
      <color rgb="FF00D66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microsoft.com/office/2007/relationships/slicerCache" Target="slicerCaches/slicerCache1.xml"/><Relationship Id="rId10" Type="http://schemas.microsoft.com/office/2017/06/relationships/rdRichValue" Target="richData/rdrichvalue.xml"/><Relationship Id="rId4" Type="http://schemas.openxmlformats.org/officeDocument/2006/relationships/pivotCacheDefinition" Target="pivotCache/pivotCacheDefinition1.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21</xdr:col>
      <xdr:colOff>60958</xdr:colOff>
      <xdr:row>1</xdr:row>
      <xdr:rowOff>1904</xdr:rowOff>
    </xdr:from>
    <xdr:to>
      <xdr:col>25</xdr:col>
      <xdr:colOff>190499</xdr:colOff>
      <xdr:row>18</xdr:row>
      <xdr:rowOff>53340</xdr:rowOff>
    </xdr:to>
    <mc:AlternateContent xmlns:mc="http://schemas.openxmlformats.org/markup-compatibility/2006" xmlns:a14="http://schemas.microsoft.com/office/drawing/2010/main">
      <mc:Choice Requires="a14">
        <xdr:graphicFrame macro="">
          <xdr:nvGraphicFramePr>
            <xdr:cNvPr id="2" name="Teams ">
              <a:extLst>
                <a:ext uri="{FF2B5EF4-FFF2-40B4-BE49-F238E27FC236}">
                  <a16:creationId xmlns:a16="http://schemas.microsoft.com/office/drawing/2014/main" id="{781B022C-31E5-C269-CC17-C471B404BAB2}"/>
                </a:ext>
              </a:extLst>
            </xdr:cNvPr>
            <xdr:cNvGraphicFramePr/>
          </xdr:nvGraphicFramePr>
          <xdr:xfrm>
            <a:off x="0" y="0"/>
            <a:ext cx="0" cy="0"/>
          </xdr:xfrm>
          <a:graphic>
            <a:graphicData uri="http://schemas.microsoft.com/office/drawing/2010/slicer">
              <sle:slicer xmlns:sle="http://schemas.microsoft.com/office/drawing/2010/slicer" name="Teams "/>
            </a:graphicData>
          </a:graphic>
        </xdr:graphicFrame>
      </mc:Choice>
      <mc:Fallback xmlns="">
        <xdr:sp macro="" textlink="">
          <xdr:nvSpPr>
            <xdr:cNvPr id="0" name=""/>
            <xdr:cNvSpPr>
              <a:spLocks noTextEdit="1"/>
            </xdr:cNvSpPr>
          </xdr:nvSpPr>
          <xdr:spPr>
            <a:xfrm>
              <a:off x="7448548" y="306704"/>
              <a:ext cx="2571751" cy="3331846"/>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Paula Rose-Rochester" refreshedDate="45836.72294363426" createdVersion="8" refreshedVersion="8" minRefreshableVersion="3" recordCount="11" xr:uid="{00000000-000A-0000-FFFF-FFFF05000000}">
  <cacheSource type="worksheet">
    <worksheetSource ref="A2:J13" sheet="Dashboard"/>
  </cacheSource>
  <cacheFields count="10">
    <cacheField name="Teams " numFmtId="0">
      <sharedItems count="22">
        <s v="Team Alpha"/>
        <s v="Team Bravo"/>
        <s v="Team Charlie"/>
        <s v="Team Delta"/>
        <s v="Team Echo"/>
        <s v="Team Orion"/>
        <s v="Team Gamma"/>
        <s v="Team Horizon"/>
        <s v="Team Indigo"/>
        <s v="Team Nova"/>
        <s v="Team Foxtrot"/>
        <s v="Swan City FC (Chattri) U9 Boys" u="1"/>
        <s v="Scottish (Salloum) U9B T1 2016" u="1"/>
        <s v="Scottish (Demers) U9B T1 2016" u="1"/>
        <s v="Viktoria (Muhammad) U9B" u="1"/>
        <s v="NSU ELITE (Demchyshyn)" u="1"/>
        <s v="Warriors (Croxen)" u="1"/>
        <s v="Impact (Jefferies)" u="1"/>
        <s v="Phoenix FC (Sheptycki)" u="1"/>
        <s v="Juventus (Hamoui/Alami) 16B" u="1"/>
        <s v="Inter (Asefaw) U9B A" u="1"/>
        <s v="BTB FC (Ishiekwene) 2016B" u="1"/>
      </sharedItems>
    </cacheField>
    <cacheField name="Point/s" numFmtId="0">
      <sharedItems containsSemiMixedTypes="0" containsString="0" containsNumber="1" containsInteger="1" minValue="0" maxValue="19"/>
    </cacheField>
    <cacheField name="G/F" numFmtId="1">
      <sharedItems containsSemiMixedTypes="0" containsString="0" containsNumber="1" containsInteger="1" minValue="7" maxValue="29"/>
    </cacheField>
    <cacheField name="G/A" numFmtId="1">
      <sharedItems containsSemiMixedTypes="0" containsString="0" containsNumber="1" containsInteger="1" minValue="6" maxValue="35"/>
    </cacheField>
    <cacheField name="G/D" numFmtId="0">
      <sharedItems containsSemiMixedTypes="0" containsString="0" containsNumber="1" containsInteger="1" minValue="-28" maxValue="19"/>
    </cacheField>
    <cacheField name="Matches_Played" numFmtId="0">
      <sharedItems containsSemiMixedTypes="0" containsString="0" containsNumber="1" containsInteger="1" minValue="5" maxValue="7"/>
    </cacheField>
    <cacheField name="Position/s" numFmtId="0">
      <sharedItems containsSemiMixedTypes="0" containsString="0" containsNumber="1" containsInteger="1" minValue="1" maxValue="11"/>
    </cacheField>
    <cacheField name="Win/s" numFmtId="0">
      <sharedItems containsSemiMixedTypes="0" containsString="0" containsNumber="1" containsInteger="1" minValue="0" maxValue="6"/>
    </cacheField>
    <cacheField name="Win %s" numFmtId="9">
      <sharedItems containsSemiMixedTypes="0" containsString="0" containsNumber="1" minValue="0" maxValue="1"/>
    </cacheField>
    <cacheField name="Avg Goal/s" numFmtId="1">
      <sharedItems containsSemiMixedTypes="0" containsString="0" containsNumber="1" minValue="1.1666666666666667" maxValue="4.833333333333333"/>
    </cacheField>
  </cacheFields>
  <extLst>
    <ext xmlns:x14="http://schemas.microsoft.com/office/spreadsheetml/2009/9/main" uri="{725AE2AE-9491-48be-B2B4-4EB974FC3084}">
      <x14:pivotCacheDefinition pivotCacheId="36660539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x v="0"/>
    <n v="14"/>
    <n v="29"/>
    <n v="11"/>
    <n v="18"/>
    <n v="6"/>
    <n v="3"/>
    <n v="4"/>
    <n v="0.66666666666666663"/>
    <n v="4.833333333333333"/>
  </r>
  <r>
    <x v="1"/>
    <n v="3"/>
    <n v="13"/>
    <n v="27"/>
    <n v="-14"/>
    <n v="6"/>
    <n v="9"/>
    <n v="1"/>
    <n v="0.16666666666666666"/>
    <n v="2.1666666666666665"/>
  </r>
  <r>
    <x v="2"/>
    <n v="9"/>
    <n v="27"/>
    <n v="17"/>
    <n v="10"/>
    <n v="6"/>
    <n v="5"/>
    <n v="3"/>
    <n v="0.5"/>
    <n v="4.5"/>
  </r>
  <r>
    <x v="3"/>
    <n v="19"/>
    <n v="26"/>
    <n v="9"/>
    <n v="17"/>
    <n v="7"/>
    <n v="1"/>
    <n v="6"/>
    <n v="0.8571428571428571"/>
    <n v="3.7142857142857144"/>
  </r>
  <r>
    <x v="4"/>
    <n v="4"/>
    <n v="16"/>
    <n v="28"/>
    <n v="-12"/>
    <n v="7"/>
    <n v="8"/>
    <n v="1"/>
    <n v="0.14285714285714285"/>
    <n v="2.2857142857142856"/>
  </r>
  <r>
    <x v="5"/>
    <n v="0"/>
    <n v="7"/>
    <n v="35"/>
    <n v="-28"/>
    <n v="6"/>
    <n v="11"/>
    <n v="0"/>
    <n v="0"/>
    <n v="1.1666666666666667"/>
  </r>
  <r>
    <x v="6"/>
    <n v="6"/>
    <n v="17"/>
    <n v="23"/>
    <n v="-6"/>
    <n v="7"/>
    <n v="7"/>
    <n v="1"/>
    <n v="0.14285714285714285"/>
    <n v="2.4285714285714284"/>
  </r>
  <r>
    <x v="7"/>
    <n v="3"/>
    <n v="7"/>
    <n v="28"/>
    <n v="-21"/>
    <n v="6"/>
    <n v="10"/>
    <n v="1"/>
    <n v="0.16666666666666666"/>
    <n v="1.1666666666666667"/>
  </r>
  <r>
    <x v="8"/>
    <n v="18"/>
    <n v="28"/>
    <n v="9"/>
    <n v="19"/>
    <n v="6"/>
    <n v="2"/>
    <n v="6"/>
    <n v="1"/>
    <n v="4.666666666666667"/>
  </r>
  <r>
    <x v="9"/>
    <n v="9"/>
    <n v="19"/>
    <n v="16"/>
    <n v="3"/>
    <n v="5"/>
    <n v="6"/>
    <n v="3"/>
    <n v="0.6"/>
    <n v="3.8"/>
  </r>
  <r>
    <x v="10"/>
    <n v="13"/>
    <n v="20"/>
    <n v="6"/>
    <n v="14"/>
    <n v="6"/>
    <n v="4"/>
    <n v="4"/>
    <n v="0.66666666666666663"/>
    <n v="3.33333333333333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Dashboard" cacheId="4" applyNumberFormats="0" applyBorderFormats="0" applyFontFormats="0" applyPatternFormats="0" applyAlignmentFormats="0" applyWidthHeightFormats="1" dataCaption="Values" updatedVersion="8" minRefreshableVersion="3" rowGrandTotals="0" colGrandTotals="0" itemPrintTitles="1" createdVersion="6" indent="0" outline="1" outlineData="1" multipleFieldFilters="0" rowHeaderCaption="Teams">
  <location ref="L2:U13" firstHeaderRow="0" firstDataRow="1" firstDataCol="1"/>
  <pivotFields count="10">
    <pivotField axis="axisRow" showAll="0" sortType="descending" defaultSubtotal="0">
      <items count="22">
        <item m="1" x="16"/>
        <item m="1" x="14"/>
        <item x="5"/>
        <item x="9"/>
        <item x="8"/>
        <item x="7"/>
        <item x="6"/>
        <item x="10"/>
        <item x="4"/>
        <item x="3"/>
        <item x="2"/>
        <item x="1"/>
        <item x="0"/>
        <item m="1" x="11"/>
        <item m="1" x="12"/>
        <item m="1" x="13"/>
        <item m="1" x="18"/>
        <item m="1" x="15"/>
        <item m="1" x="19"/>
        <item m="1" x="20"/>
        <item m="1" x="17"/>
        <item m="1" x="21"/>
      </items>
      <autoSortScope>
        <pivotArea dataOnly="0" outline="0" fieldPosition="0">
          <references count="1">
            <reference field="4294967294" count="1" selected="0">
              <x v="0"/>
            </reference>
          </references>
        </pivotArea>
      </autoSortScope>
    </pivotField>
    <pivotField dataField="1" showAll="0"/>
    <pivotField dataField="1" numFmtId="1" showAll="0"/>
    <pivotField dataField="1" numFmtId="1" showAll="0"/>
    <pivotField dataField="1" showAll="0"/>
    <pivotField name="Matches_Played2" dataField="1" showAll="0"/>
    <pivotField dataField="1" showAll="0"/>
    <pivotField dataField="1" showAll="0"/>
    <pivotField dataField="1" numFmtId="9" showAll="0"/>
    <pivotField dataField="1" numFmtId="166" showAll="0"/>
  </pivotFields>
  <rowFields count="1">
    <field x="0"/>
  </rowFields>
  <rowItems count="11">
    <i>
      <x v="9"/>
    </i>
    <i>
      <x v="4"/>
    </i>
    <i>
      <x v="12"/>
    </i>
    <i>
      <x v="7"/>
    </i>
    <i>
      <x v="10"/>
    </i>
    <i>
      <x v="3"/>
    </i>
    <i>
      <x v="6"/>
    </i>
    <i>
      <x v="8"/>
    </i>
    <i>
      <x v="11"/>
    </i>
    <i>
      <x v="5"/>
    </i>
    <i>
      <x v="2"/>
    </i>
  </rowItems>
  <colFields count="1">
    <field x="-2"/>
  </colFields>
  <colItems count="9">
    <i>
      <x/>
    </i>
    <i i="1">
      <x v="1"/>
    </i>
    <i i="2">
      <x v="2"/>
    </i>
    <i i="3">
      <x v="3"/>
    </i>
    <i i="4">
      <x v="4"/>
    </i>
    <i i="5">
      <x v="5"/>
    </i>
    <i i="6">
      <x v="6"/>
    </i>
    <i i="7">
      <x v="7"/>
    </i>
    <i i="8">
      <x v="8"/>
    </i>
  </colItems>
  <dataFields count="9">
    <dataField name="Points" fld="1" baseField="0" baseItem="0"/>
    <dataField name="GF" fld="2" baseField="0" baseItem="0" numFmtId="1"/>
    <dataField name="GA" fld="3" baseField="0" baseItem="0" numFmtId="1"/>
    <dataField name="GD" fld="4" baseField="0" baseItem="0"/>
    <dataField name="Position" fld="6" baseField="0" baseItem="0"/>
    <dataField name="Matches Played" fld="5" baseField="0" baseItem="0"/>
    <dataField name="Wins" fld="7" baseField="0" baseItem="0"/>
    <dataField name="Win %" fld="8" baseField="0" baseItem="0" numFmtId="9"/>
    <dataField name="Avg Goals" fld="9" baseField="0" baseItem="0" numFmtId="1"/>
  </dataFields>
  <formats count="26">
    <format dxfId="54">
      <pivotArea grandRow="1" outline="0" collapsedLevelsAreSubtotals="1" fieldPosition="0"/>
    </format>
    <format dxfId="53">
      <pivotArea dataOnly="0" labelOnly="1" grandRow="1" outline="0" fieldPosition="0"/>
    </format>
    <format dxfId="52">
      <pivotArea field="0" type="button" dataOnly="0" labelOnly="1" outline="0" axis="axisRow" fieldPosition="0"/>
    </format>
    <format dxfId="51">
      <pivotArea field="0" type="button" dataOnly="0" labelOnly="1" outline="0" axis="axisRow" fieldPosition="0"/>
    </format>
    <format dxfId="50">
      <pivotArea dataOnly="0" labelOnly="1" fieldPosition="0">
        <references count="1">
          <reference field="0" count="0"/>
        </references>
      </pivotArea>
    </format>
    <format dxfId="49">
      <pivotArea collapsedLevelsAreSubtotals="1" fieldPosition="0">
        <references count="1">
          <reference field="0" count="0"/>
        </references>
      </pivotArea>
    </format>
    <format dxfId="48">
      <pivotArea field="0" type="button" dataOnly="0" labelOnly="1" outline="0" axis="axisRow" fieldPosition="0"/>
    </format>
    <format dxfId="47">
      <pivotArea dataOnly="0" labelOnly="1" fieldPosition="0">
        <references count="1">
          <reference field="0" count="0"/>
        </references>
      </pivotArea>
    </format>
    <format dxfId="46">
      <pivotArea collapsedLevelsAreSubtotals="1" fieldPosition="0">
        <references count="1">
          <reference field="0" count="0"/>
        </references>
      </pivotArea>
    </format>
    <format dxfId="45">
      <pivotArea field="0" type="button" dataOnly="0" labelOnly="1" outline="0" axis="axisRow" fieldPosition="0"/>
    </format>
    <format dxfId="44">
      <pivotArea dataOnly="0" labelOnly="1" fieldPosition="0">
        <references count="1">
          <reference field="0" count="0"/>
        </references>
      </pivotArea>
    </format>
    <format dxfId="43">
      <pivotArea type="all" dataOnly="0" outline="0" fieldPosition="0"/>
    </format>
    <format dxfId="42">
      <pivotArea outline="0" collapsedLevelsAreSubtotals="1" fieldPosition="0"/>
    </format>
    <format dxfId="41">
      <pivotArea field="0" type="button" dataOnly="0" labelOnly="1" outline="0" axis="axisRow" fieldPosition="0"/>
    </format>
    <format dxfId="40">
      <pivotArea dataOnly="0" labelOnly="1" fieldPosition="0">
        <references count="1">
          <reference field="0" count="0"/>
        </references>
      </pivotArea>
    </format>
    <format dxfId="39">
      <pivotArea dataOnly="0" labelOnly="1" grandRow="1" outline="0" fieldPosition="0"/>
    </format>
    <format dxfId="38">
      <pivotArea dataOnly="0" labelOnly="1" fieldPosition="0">
        <references count="1">
          <reference field="0" count="0"/>
        </references>
      </pivotArea>
    </format>
    <format dxfId="37">
      <pivotArea field="0" type="button" dataOnly="0" labelOnly="1" outline="0" axis="axisRow" fieldPosition="0"/>
    </format>
    <format dxfId="36">
      <pivotArea outline="0" collapsedLevelsAreSubtotals="1" fieldPosition="0"/>
    </format>
    <format dxfId="35">
      <pivotArea dataOnly="0" labelOnly="1" outline="0" fieldPosition="0">
        <references count="1">
          <reference field="4294967294" count="8">
            <x v="0"/>
            <x v="1"/>
            <x v="2"/>
            <x v="3"/>
            <x v="4"/>
            <x v="6"/>
            <x v="7"/>
            <x v="8"/>
          </reference>
        </references>
      </pivotArea>
    </format>
    <format dxfId="34">
      <pivotArea dataOnly="0" labelOnly="1" outline="0" fieldPosition="0">
        <references count="1">
          <reference field="4294967294" count="1">
            <x v="5"/>
          </reference>
        </references>
      </pivotArea>
    </format>
    <format dxfId="33">
      <pivotArea dataOnly="0" labelOnly="1" outline="0" fieldPosition="0">
        <references count="1">
          <reference field="4294967294" count="9">
            <x v="0"/>
            <x v="1"/>
            <x v="2"/>
            <x v="3"/>
            <x v="4"/>
            <x v="5"/>
            <x v="6"/>
            <x v="7"/>
            <x v="8"/>
          </reference>
        </references>
      </pivotArea>
    </format>
    <format dxfId="32">
      <pivotArea field="0" type="button" dataOnly="0" labelOnly="1" outline="0" axis="axisRow" fieldPosition="0"/>
    </format>
    <format dxfId="31">
      <pivotArea field="0" type="button" dataOnly="0" labelOnly="1" outline="0" axis="axisRow" fieldPosition="0"/>
    </format>
    <format dxfId="30">
      <pivotArea dataOnly="0" labelOnly="1" outline="0" fieldPosition="0">
        <references count="1">
          <reference field="4294967294" count="9">
            <x v="0"/>
            <x v="1"/>
            <x v="2"/>
            <x v="3"/>
            <x v="4"/>
            <x v="5"/>
            <x v="6"/>
            <x v="7"/>
            <x v="8"/>
          </reference>
        </references>
      </pivotArea>
    </format>
    <format dxfId="29">
      <pivotArea outline="0" collapsedLevelsAreSubtotals="1" fieldPosition="0">
        <references count="1">
          <reference field="4294967294" count="1" selected="0">
            <x v="8"/>
          </reference>
        </references>
      </pivotArea>
    </format>
  </formats>
  <conditionalFormats count="4">
    <conditionalFormat type="all" priority="5">
      <pivotAreas count="1">
        <pivotArea type="data" outline="0" collapsedLevelsAreSubtotals="1" fieldPosition="0">
          <references count="1">
            <reference field="4294967294" count="1" selected="0">
              <x v="0"/>
            </reference>
          </references>
        </pivotArea>
      </pivotAreas>
    </conditionalFormat>
    <conditionalFormat priority="4">
      <pivotAreas count="1">
        <pivotArea type="data" outline="0" collapsedLevelsAreSubtotals="1" fieldPosition="0">
          <references count="1">
            <reference field="4294967294" count="1" selected="0">
              <x v="1"/>
            </reference>
          </references>
        </pivotArea>
      </pivotAreas>
    </conditionalFormat>
    <conditionalFormat priority="2">
      <pivotAreas count="1">
        <pivotArea type="data" outline="0" collapsedLevelsAreSubtotals="1" fieldPosition="0">
          <references count="1">
            <reference field="4294967294" count="1" selected="0">
              <x v="3"/>
            </reference>
          </references>
        </pivotArea>
      </pivotAreas>
    </conditionalFormat>
    <conditionalFormat type="all" priority="1">
      <pivotAreas count="1">
        <pivotArea type="data" outline="0" collapsedLevelsAreSubtotals="1" fieldPosition="0">
          <references count="1">
            <reference field="4294967294" count="1" selected="0">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10</v>
    <v>1</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ams" xr10:uid="{00000000-0013-0000-FFFF-FFFF01000000}" sourceName="Teams ">
  <pivotTables>
    <pivotTable tabId="3" name="Dashboard"/>
  </pivotTables>
  <data>
    <tabular pivotCacheId="366605399">
      <items count="22">
        <i x="0" s="1"/>
        <i x="1" s="1"/>
        <i x="2" s="1"/>
        <i x="3" s="1"/>
        <i x="4" s="1"/>
        <i x="10" s="1"/>
        <i x="6" s="1"/>
        <i x="7" s="1"/>
        <i x="8" s="1"/>
        <i x="9" s="1"/>
        <i x="5" s="1"/>
        <i x="21" s="1" nd="1"/>
        <i x="17" s="1" nd="1"/>
        <i x="20" s="1" nd="1"/>
        <i x="19" s="1" nd="1"/>
        <i x="15" s="1" nd="1"/>
        <i x="18" s="1" nd="1"/>
        <i x="13" s="1" nd="1"/>
        <i x="12" s="1" nd="1"/>
        <i x="11" s="1" nd="1"/>
        <i x="14" s="1" nd="1"/>
        <i x="1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eams " xr10:uid="{00000000-0014-0000-FFFF-FFFF01000000}" cache="Slicer_Teams" caption="Teams "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18"/>
  <sheetViews>
    <sheetView showGridLines="0" tabSelected="1" workbookViewId="0">
      <pane ySplit="1" topLeftCell="A2" activePane="bottomLeft" state="frozen"/>
      <selection pane="bottomLeft" activeCell="N17" sqref="N17"/>
    </sheetView>
  </sheetViews>
  <sheetFormatPr defaultRowHeight="14.4" x14ac:dyDescent="0.3"/>
  <cols>
    <col min="1" max="1" width="27.44140625" hidden="1" customWidth="1"/>
    <col min="2" max="5" width="8.88671875" hidden="1" customWidth="1"/>
    <col min="6" max="6" width="15.88671875" hidden="1" customWidth="1"/>
    <col min="7" max="10" width="8.88671875" hidden="1" customWidth="1"/>
    <col min="11" max="11" width="2" customWidth="1"/>
    <col min="12" max="12" width="28.33203125" bestFit="1" customWidth="1"/>
    <col min="13" max="21" width="8.6640625" customWidth="1"/>
  </cols>
  <sheetData>
    <row r="1" spans="1:21" ht="24" thickBot="1" x14ac:dyDescent="0.5">
      <c r="A1" s="23"/>
      <c r="B1" s="23"/>
      <c r="C1" s="23"/>
      <c r="D1" s="23"/>
      <c r="E1" s="23"/>
      <c r="F1" s="23"/>
      <c r="G1" s="23"/>
      <c r="H1" s="23"/>
      <c r="I1" s="23"/>
      <c r="J1" s="23"/>
      <c r="K1" s="23"/>
      <c r="L1" s="32" t="s">
        <v>45</v>
      </c>
      <c r="M1" s="32"/>
      <c r="N1" s="32"/>
      <c r="O1" s="32"/>
      <c r="P1" s="32"/>
      <c r="Q1" s="32"/>
      <c r="R1" s="32"/>
      <c r="S1" s="32"/>
      <c r="T1" s="32"/>
      <c r="U1" s="32"/>
    </row>
    <row r="2" spans="1:21" ht="29.4" thickBot="1" x14ac:dyDescent="0.35">
      <c r="A2" s="8" t="s">
        <v>6</v>
      </c>
      <c r="B2" s="8" t="s">
        <v>25</v>
      </c>
      <c r="C2" s="8" t="s">
        <v>24</v>
      </c>
      <c r="D2" s="8" t="s">
        <v>26</v>
      </c>
      <c r="E2" s="8" t="s">
        <v>27</v>
      </c>
      <c r="F2" s="8" t="s">
        <v>32</v>
      </c>
      <c r="G2" s="8" t="s">
        <v>28</v>
      </c>
      <c r="H2" s="8" t="s">
        <v>29</v>
      </c>
      <c r="I2" s="8" t="s">
        <v>30</v>
      </c>
      <c r="J2" s="8" t="s">
        <v>31</v>
      </c>
      <c r="K2" s="11"/>
      <c r="L2" s="25" t="s">
        <v>22</v>
      </c>
      <c r="M2" s="26" t="s">
        <v>3</v>
      </c>
      <c r="N2" s="26" t="s">
        <v>8</v>
      </c>
      <c r="O2" s="26" t="s">
        <v>9</v>
      </c>
      <c r="P2" s="26" t="s">
        <v>10</v>
      </c>
      <c r="Q2" s="26" t="s">
        <v>7</v>
      </c>
      <c r="R2" s="26" t="s">
        <v>11</v>
      </c>
      <c r="S2" s="26" t="s">
        <v>20</v>
      </c>
      <c r="T2" s="26" t="s">
        <v>33</v>
      </c>
      <c r="U2" s="27" t="s">
        <v>21</v>
      </c>
    </row>
    <row r="3" spans="1:21" x14ac:dyDescent="0.3">
      <c r="A3" s="22" t="str">
        <f>Data!G3</f>
        <v>Team Alpha</v>
      </c>
      <c r="B3" s="19">
        <f ca="1">SUMIF(Helper!A:A,Dashboard!A3,Helper!B:B)+SUMIF(Helper!C:C,Dashboard!A3,Helper!D:D)</f>
        <v>14</v>
      </c>
      <c r="C3" s="3">
        <f>SUMIF(Data!C:C,Dashboard!A3,Data!D:D)+SUMIF(Data!E:E,Dashboard!A3,Data!F:F)</f>
        <v>29</v>
      </c>
      <c r="D3" s="3">
        <f>SUMIFS(Data!F:F,Data!C:C,Dashboard!A3)+SUMIFS(Data!D:D,Data!E:E,Dashboard!A3)</f>
        <v>11</v>
      </c>
      <c r="E3" s="19">
        <f>C3-D3</f>
        <v>18</v>
      </c>
      <c r="F3" s="19">
        <f ca="1">COUNTIFS(Helper!A:A,Dashboard!A3,Helper!F:F,1)+COUNTIFS(Helper!C:C,Dashboard!A3,Helper!F:F,1)</f>
        <v>6</v>
      </c>
      <c r="G3" s="19">
        <f ca="1">_xlfn.RANK.EQ(B3, B$3:B$13) + COUNTIFS(B$3:B$13, B3, E$3:E$13, "&gt;"&amp;E3)</f>
        <v>3</v>
      </c>
      <c r="H3" s="19">
        <f ca="1">COUNTIF(Helper!E:E,A3)</f>
        <v>4</v>
      </c>
      <c r="I3" s="24">
        <f ca="1">IF(F3=0, 0, H3/F3)</f>
        <v>0.66666666666666663</v>
      </c>
      <c r="J3" s="3">
        <f ca="1">IF(F3=0,0, C3/F3)</f>
        <v>4.833333333333333</v>
      </c>
      <c r="K3" s="10"/>
      <c r="L3" s="14" t="s">
        <v>37</v>
      </c>
      <c r="M3" s="33">
        <v>19</v>
      </c>
      <c r="N3" s="17">
        <v>26</v>
      </c>
      <c r="O3" s="17">
        <v>9</v>
      </c>
      <c r="P3" s="34">
        <v>17</v>
      </c>
      <c r="Q3" s="34">
        <v>1</v>
      </c>
      <c r="R3" s="34">
        <v>7</v>
      </c>
      <c r="S3" s="34">
        <v>6</v>
      </c>
      <c r="T3" s="18">
        <v>0.8571428571428571</v>
      </c>
      <c r="U3" s="28">
        <v>3.7142857142857144</v>
      </c>
    </row>
    <row r="4" spans="1:21" x14ac:dyDescent="0.3">
      <c r="A4" s="22" t="str">
        <f>Data!G4</f>
        <v>Team Bravo</v>
      </c>
      <c r="B4" s="19">
        <f ca="1">SUMIF(Helper!A:A,Dashboard!A4,Helper!B:B)+SUMIF(Helper!C:C,Dashboard!A4,Helper!D:D)</f>
        <v>3</v>
      </c>
      <c r="C4" s="3">
        <f>SUMIF(Data!C:C,Dashboard!A4,Data!D:D)+SUMIF(Data!E:E,Dashboard!A4,Data!F:F)</f>
        <v>13</v>
      </c>
      <c r="D4" s="3">
        <f>SUMIFS(Data!F:F,Data!C:C,Dashboard!A4)+SUMIFS(Data!D:D,Data!E:E,Dashboard!A4)</f>
        <v>27</v>
      </c>
      <c r="E4" s="19">
        <f t="shared" ref="E4:E13" si="0">C4-D4</f>
        <v>-14</v>
      </c>
      <c r="F4" s="19">
        <f ca="1">COUNTIFS(Helper!A:A,Dashboard!A4,Helper!F:F,1)+COUNTIFS(Helper!C:C,Dashboard!A4,Helper!F:F,1)</f>
        <v>6</v>
      </c>
      <c r="G4" s="19">
        <f ca="1">_xlfn.RANK.EQ(B4, B$3:B$13) + COUNTIFS(B$3:B$13, B4, E$3:E$13, "&gt;"&amp;E4)</f>
        <v>9</v>
      </c>
      <c r="H4" s="19">
        <f ca="1">COUNTIF(Helper!E:E,A4)</f>
        <v>1</v>
      </c>
      <c r="I4" s="24">
        <f t="shared" ref="I4:I13" ca="1" si="1">IF(F4=0, 0, H4/F4)</f>
        <v>0.16666666666666666</v>
      </c>
      <c r="J4" s="3">
        <f t="shared" ref="J4:J13" ca="1" si="2">IF(F4=0,0, C4/F4)</f>
        <v>2.1666666666666665</v>
      </c>
      <c r="K4" s="10"/>
      <c r="L4" s="15" t="s">
        <v>42</v>
      </c>
      <c r="M4" s="35">
        <v>18</v>
      </c>
      <c r="N4" s="36">
        <v>28</v>
      </c>
      <c r="O4" s="36">
        <v>9</v>
      </c>
      <c r="P4" s="37">
        <v>19</v>
      </c>
      <c r="Q4" s="37">
        <v>2</v>
      </c>
      <c r="R4" s="37">
        <v>6</v>
      </c>
      <c r="S4" s="37">
        <v>6</v>
      </c>
      <c r="T4" s="38">
        <v>1</v>
      </c>
      <c r="U4" s="29">
        <v>4.666666666666667</v>
      </c>
    </row>
    <row r="5" spans="1:21" x14ac:dyDescent="0.3">
      <c r="A5" s="22" t="str">
        <f>Data!G5</f>
        <v>Team Charlie</v>
      </c>
      <c r="B5" s="19">
        <f ca="1">SUMIF(Helper!A:A,Dashboard!A5,Helper!B:B)+SUMIF(Helper!C:C,Dashboard!A5,Helper!D:D)</f>
        <v>9</v>
      </c>
      <c r="C5" s="3">
        <f>SUMIF(Data!C:C,Dashboard!A5,Data!D:D)+SUMIF(Data!E:E,Dashboard!A5,Data!F:F)</f>
        <v>27</v>
      </c>
      <c r="D5" s="3">
        <f>SUMIFS(Data!F:F,Data!C:C,Dashboard!A5)+SUMIFS(Data!D:D,Data!E:E,Dashboard!A5)</f>
        <v>17</v>
      </c>
      <c r="E5" s="19">
        <f t="shared" si="0"/>
        <v>10</v>
      </c>
      <c r="F5" s="19">
        <f ca="1">COUNTIFS(Helper!A:A,Dashboard!A5,Helper!F:F,1)+COUNTIFS(Helper!C:C,Dashboard!A5,Helper!F:F,1)</f>
        <v>6</v>
      </c>
      <c r="G5" s="19">
        <f ca="1">_xlfn.RANK.EQ(B5, B$3:B$13) + COUNTIFS(B$3:B$13, B5, E$3:E$13, "&gt;"&amp;E5)</f>
        <v>5</v>
      </c>
      <c r="H5" s="19">
        <f ca="1">COUNTIF(Helper!E:E,A5)</f>
        <v>3</v>
      </c>
      <c r="I5" s="24">
        <f t="shared" ca="1" si="1"/>
        <v>0.5</v>
      </c>
      <c r="J5" s="3">
        <f t="shared" ca="1" si="2"/>
        <v>4.5</v>
      </c>
      <c r="K5" s="10"/>
      <c r="L5" s="15" t="s">
        <v>34</v>
      </c>
      <c r="M5" s="35">
        <v>14</v>
      </c>
      <c r="N5" s="36">
        <v>29</v>
      </c>
      <c r="O5" s="36">
        <v>11</v>
      </c>
      <c r="P5" s="37">
        <v>18</v>
      </c>
      <c r="Q5" s="37">
        <v>3</v>
      </c>
      <c r="R5" s="37">
        <v>6</v>
      </c>
      <c r="S5" s="37">
        <v>4</v>
      </c>
      <c r="T5" s="38">
        <v>0.66666666666666663</v>
      </c>
      <c r="U5" s="29">
        <v>4.833333333333333</v>
      </c>
    </row>
    <row r="6" spans="1:21" x14ac:dyDescent="0.3">
      <c r="A6" s="22" t="str">
        <f>Data!G6</f>
        <v>Team Delta</v>
      </c>
      <c r="B6" s="19">
        <f ca="1">SUMIF(Helper!A:A,Dashboard!A6,Helper!B:B)+SUMIF(Helper!C:C,Dashboard!A6,Helper!D:D)</f>
        <v>19</v>
      </c>
      <c r="C6" s="3">
        <f>SUMIF(Data!C:C,Dashboard!A6,Data!D:D)+SUMIF(Data!E:E,Dashboard!A6,Data!F:F)</f>
        <v>26</v>
      </c>
      <c r="D6" s="3">
        <f>SUMIFS(Data!F:F,Data!C:C,Dashboard!A6)+SUMIFS(Data!D:D,Data!E:E,Dashboard!A6)</f>
        <v>9</v>
      </c>
      <c r="E6" s="19">
        <f t="shared" si="0"/>
        <v>17</v>
      </c>
      <c r="F6" s="19">
        <f ca="1">COUNTIFS(Helper!A:A,Dashboard!A6,Helper!F:F,1)+COUNTIFS(Helper!C:C,Dashboard!A6,Helper!F:F,1)</f>
        <v>7</v>
      </c>
      <c r="G6" s="19">
        <f ca="1">_xlfn.RANK.EQ(B6, B$3:B$13) + COUNTIFS(B$3:B$13, B6, E$3:E$13, "&gt;"&amp;E6)</f>
        <v>1</v>
      </c>
      <c r="H6" s="19">
        <f ca="1">COUNTIF(Helper!E:E,A6)</f>
        <v>6</v>
      </c>
      <c r="I6" s="24">
        <f t="shared" ca="1" si="1"/>
        <v>0.8571428571428571</v>
      </c>
      <c r="J6" s="3">
        <f t="shared" ca="1" si="2"/>
        <v>3.7142857142857144</v>
      </c>
      <c r="K6" s="10"/>
      <c r="L6" s="15" t="s">
        <v>44</v>
      </c>
      <c r="M6" s="35">
        <v>13</v>
      </c>
      <c r="N6" s="36">
        <v>20</v>
      </c>
      <c r="O6" s="36">
        <v>6</v>
      </c>
      <c r="P6" s="37">
        <v>14</v>
      </c>
      <c r="Q6" s="37">
        <v>4</v>
      </c>
      <c r="R6" s="37">
        <v>6</v>
      </c>
      <c r="S6" s="37">
        <v>4</v>
      </c>
      <c r="T6" s="38">
        <v>0.66666666666666663</v>
      </c>
      <c r="U6" s="29">
        <v>3.3333333333333335</v>
      </c>
    </row>
    <row r="7" spans="1:21" x14ac:dyDescent="0.3">
      <c r="A7" s="22" t="str">
        <f>Data!G7</f>
        <v>Team Echo</v>
      </c>
      <c r="B7" s="19">
        <f ca="1">SUMIF(Helper!A:A,Dashboard!A7,Helper!B:B)+SUMIF(Helper!C:C,Dashboard!A7,Helper!D:D)</f>
        <v>4</v>
      </c>
      <c r="C7" s="3">
        <f>SUMIF(Data!C:C,Dashboard!A7,Data!D:D)+SUMIF(Data!E:E,Dashboard!A7,Data!F:F)</f>
        <v>16</v>
      </c>
      <c r="D7" s="3">
        <f>SUMIFS(Data!F:F,Data!C:C,Dashboard!A7)+SUMIFS(Data!D:D,Data!E:E,Dashboard!A7)</f>
        <v>28</v>
      </c>
      <c r="E7" s="19">
        <f t="shared" si="0"/>
        <v>-12</v>
      </c>
      <c r="F7" s="19">
        <f ca="1">COUNTIFS(Helper!A:A,Dashboard!A7,Helper!F:F,1)+COUNTIFS(Helper!C:C,Dashboard!A7,Helper!F:F,1)</f>
        <v>7</v>
      </c>
      <c r="G7" s="19">
        <f ca="1">_xlfn.RANK.EQ(B7, B$3:B$13) + COUNTIFS(B$3:B$13, B7, E$3:E$13, "&gt;"&amp;E7)</f>
        <v>8</v>
      </c>
      <c r="H7" s="19">
        <f ca="1">COUNTIF(Helper!E:E,A7)</f>
        <v>1</v>
      </c>
      <c r="I7" s="24">
        <f t="shared" ca="1" si="1"/>
        <v>0.14285714285714285</v>
      </c>
      <c r="J7" s="3">
        <f t="shared" ca="1" si="2"/>
        <v>2.2857142857142856</v>
      </c>
      <c r="K7" s="10"/>
      <c r="L7" s="15" t="s">
        <v>36</v>
      </c>
      <c r="M7" s="35">
        <v>9</v>
      </c>
      <c r="N7" s="36">
        <v>27</v>
      </c>
      <c r="O7" s="36">
        <v>17</v>
      </c>
      <c r="P7" s="37">
        <v>10</v>
      </c>
      <c r="Q7" s="37">
        <v>5</v>
      </c>
      <c r="R7" s="37">
        <v>6</v>
      </c>
      <c r="S7" s="37">
        <v>3</v>
      </c>
      <c r="T7" s="38">
        <v>0.5</v>
      </c>
      <c r="U7" s="29">
        <v>4.5</v>
      </c>
    </row>
    <row r="8" spans="1:21" x14ac:dyDescent="0.3">
      <c r="A8" s="22" t="str">
        <f>Data!G8</f>
        <v>Team Orion</v>
      </c>
      <c r="B8" s="19">
        <f ca="1">SUMIF(Helper!A:A,Dashboard!A8,Helper!B:B)+SUMIF(Helper!C:C,Dashboard!A8,Helper!D:D)</f>
        <v>0</v>
      </c>
      <c r="C8" s="3">
        <f>SUMIF(Data!C:C,Dashboard!A8,Data!D:D)+SUMIF(Data!E:E,Dashboard!A8,Data!F:F)</f>
        <v>7</v>
      </c>
      <c r="D8" s="3">
        <f>SUMIFS(Data!F:F,Data!C:C,Dashboard!A8)+SUMIFS(Data!D:D,Data!E:E,Dashboard!A8)</f>
        <v>35</v>
      </c>
      <c r="E8" s="19">
        <f t="shared" si="0"/>
        <v>-28</v>
      </c>
      <c r="F8" s="19">
        <f ca="1">COUNTIFS(Helper!A:A,Dashboard!A8,Helper!F:F,1)+COUNTIFS(Helper!C:C,Dashboard!A8,Helper!F:F,1)</f>
        <v>6</v>
      </c>
      <c r="G8" s="19">
        <f t="shared" ref="G8:G13" ca="1" si="3">_xlfn.RANK.EQ(B8, B$3:B$13) + COUNTIFS(B$3:B$13, B8, E$3:E$13, "&gt;"&amp;E8)</f>
        <v>11</v>
      </c>
      <c r="H8" s="19">
        <f ca="1">COUNTIF(Helper!E:E,A8)</f>
        <v>0</v>
      </c>
      <c r="I8" s="24">
        <f t="shared" ca="1" si="1"/>
        <v>0</v>
      </c>
      <c r="J8" s="3">
        <f t="shared" ca="1" si="2"/>
        <v>1.1666666666666667</v>
      </c>
      <c r="K8" s="10"/>
      <c r="L8" s="15" t="s">
        <v>43</v>
      </c>
      <c r="M8" s="35">
        <v>9</v>
      </c>
      <c r="N8" s="36">
        <v>19</v>
      </c>
      <c r="O8" s="36">
        <v>16</v>
      </c>
      <c r="P8" s="37">
        <v>3</v>
      </c>
      <c r="Q8" s="37">
        <v>6</v>
      </c>
      <c r="R8" s="37">
        <v>5</v>
      </c>
      <c r="S8" s="37">
        <v>3</v>
      </c>
      <c r="T8" s="38">
        <v>0.6</v>
      </c>
      <c r="U8" s="29">
        <v>3.8</v>
      </c>
    </row>
    <row r="9" spans="1:21" x14ac:dyDescent="0.3">
      <c r="A9" s="22" t="str">
        <f>Data!G9</f>
        <v>Team Gamma</v>
      </c>
      <c r="B9" s="19">
        <f ca="1">SUMIF(Helper!A:A,Dashboard!A9,Helper!B:B)+SUMIF(Helper!C:C,Dashboard!A9,Helper!D:D)</f>
        <v>6</v>
      </c>
      <c r="C9" s="3">
        <f>SUMIF(Data!C:C,Dashboard!A9,Data!D:D)+SUMIF(Data!E:E,Dashboard!A9,Data!F:F)</f>
        <v>17</v>
      </c>
      <c r="D9" s="3">
        <f>SUMIFS(Data!F:F,Data!C:C,Dashboard!A9)+SUMIFS(Data!D:D,Data!E:E,Dashboard!A9)</f>
        <v>23</v>
      </c>
      <c r="E9" s="19">
        <f t="shared" si="0"/>
        <v>-6</v>
      </c>
      <c r="F9" s="19">
        <f ca="1">COUNTIFS(Helper!A:A,Dashboard!A9,Helper!F:F,1)+COUNTIFS(Helper!C:C,Dashboard!A9,Helper!F:F,1)</f>
        <v>7</v>
      </c>
      <c r="G9" s="19">
        <f t="shared" ca="1" si="3"/>
        <v>7</v>
      </c>
      <c r="H9" s="19">
        <f ca="1">COUNTIF(Helper!E:E,A9)</f>
        <v>1</v>
      </c>
      <c r="I9" s="24">
        <f t="shared" ca="1" si="1"/>
        <v>0.14285714285714285</v>
      </c>
      <c r="J9" s="3">
        <f t="shared" ca="1" si="2"/>
        <v>2.4285714285714284</v>
      </c>
      <c r="K9" s="10"/>
      <c r="L9" s="15" t="s">
        <v>40</v>
      </c>
      <c r="M9" s="35">
        <v>6</v>
      </c>
      <c r="N9" s="36">
        <v>17</v>
      </c>
      <c r="O9" s="36">
        <v>23</v>
      </c>
      <c r="P9" s="37">
        <v>-6</v>
      </c>
      <c r="Q9" s="37">
        <v>7</v>
      </c>
      <c r="R9" s="37">
        <v>7</v>
      </c>
      <c r="S9" s="37">
        <v>1</v>
      </c>
      <c r="T9" s="38">
        <v>0.14285714285714285</v>
      </c>
      <c r="U9" s="29">
        <v>2.4285714285714284</v>
      </c>
    </row>
    <row r="10" spans="1:21" x14ac:dyDescent="0.3">
      <c r="A10" s="22" t="str">
        <f>Data!G10</f>
        <v>Team Horizon</v>
      </c>
      <c r="B10" s="19">
        <f ca="1">SUMIF(Helper!A:A,Dashboard!A10,Helper!B:B)+SUMIF(Helper!C:C,Dashboard!A10,Helper!D:D)</f>
        <v>3</v>
      </c>
      <c r="C10" s="3">
        <f>SUMIF(Data!C:C,Dashboard!A10,Data!D:D)+SUMIF(Data!E:E,Dashboard!A10,Data!F:F)</f>
        <v>7</v>
      </c>
      <c r="D10" s="3">
        <f>SUMIFS(Data!F:F,Data!C:C,Dashboard!A10)+SUMIFS(Data!D:D,Data!E:E,Dashboard!A10)</f>
        <v>28</v>
      </c>
      <c r="E10" s="19">
        <f t="shared" si="0"/>
        <v>-21</v>
      </c>
      <c r="F10" s="19">
        <f ca="1">COUNTIFS(Helper!A:A,Dashboard!A10,Helper!F:F,1)+COUNTIFS(Helper!C:C,Dashboard!A10,Helper!F:F,1)</f>
        <v>6</v>
      </c>
      <c r="G10" s="19">
        <f t="shared" ca="1" si="3"/>
        <v>10</v>
      </c>
      <c r="H10" s="19">
        <f ca="1">COUNTIF(Helper!E:E,A10)</f>
        <v>1</v>
      </c>
      <c r="I10" s="24">
        <f t="shared" ca="1" si="1"/>
        <v>0.16666666666666666</v>
      </c>
      <c r="J10" s="3">
        <f t="shared" ca="1" si="2"/>
        <v>1.1666666666666667</v>
      </c>
      <c r="K10" s="10"/>
      <c r="L10" s="15" t="s">
        <v>38</v>
      </c>
      <c r="M10" s="35">
        <v>4</v>
      </c>
      <c r="N10" s="36">
        <v>16</v>
      </c>
      <c r="O10" s="36">
        <v>28</v>
      </c>
      <c r="P10" s="37">
        <v>-12</v>
      </c>
      <c r="Q10" s="37">
        <v>8</v>
      </c>
      <c r="R10" s="37">
        <v>7</v>
      </c>
      <c r="S10" s="37">
        <v>1</v>
      </c>
      <c r="T10" s="38">
        <v>0.14285714285714285</v>
      </c>
      <c r="U10" s="29">
        <v>2.2857142857142856</v>
      </c>
    </row>
    <row r="11" spans="1:21" x14ac:dyDescent="0.3">
      <c r="A11" s="22" t="str">
        <f>Data!G11</f>
        <v>Team Indigo</v>
      </c>
      <c r="B11" s="19">
        <f ca="1">SUMIF(Helper!A:A,Dashboard!A11,Helper!B:B)+SUMIF(Helper!C:C,Dashboard!A11,Helper!D:D)</f>
        <v>18</v>
      </c>
      <c r="C11" s="3">
        <f>SUMIF(Data!C:C,Dashboard!A11,Data!D:D)+SUMIF(Data!E:E,Dashboard!A11,Data!F:F)</f>
        <v>28</v>
      </c>
      <c r="D11" s="3">
        <f>SUMIFS(Data!F:F,Data!C:C,Dashboard!A11)+SUMIFS(Data!D:D,Data!E:E,Dashboard!A11)</f>
        <v>9</v>
      </c>
      <c r="E11" s="19">
        <f t="shared" si="0"/>
        <v>19</v>
      </c>
      <c r="F11" s="19">
        <f ca="1">COUNTIFS(Helper!A:A,Dashboard!A11,Helper!F:F,1)+COUNTIFS(Helper!C:C,Dashboard!A11,Helper!F:F,1)</f>
        <v>6</v>
      </c>
      <c r="G11" s="19">
        <f t="shared" ca="1" si="3"/>
        <v>2</v>
      </c>
      <c r="H11" s="19">
        <f ca="1">COUNTIF(Helper!E:E,A11)</f>
        <v>6</v>
      </c>
      <c r="I11" s="24">
        <f t="shared" ca="1" si="1"/>
        <v>1</v>
      </c>
      <c r="J11" s="3">
        <f t="shared" ca="1" si="2"/>
        <v>4.666666666666667</v>
      </c>
      <c r="K11" s="10"/>
      <c r="L11" s="15" t="s">
        <v>35</v>
      </c>
      <c r="M11" s="35">
        <v>3</v>
      </c>
      <c r="N11" s="36">
        <v>13</v>
      </c>
      <c r="O11" s="36">
        <v>27</v>
      </c>
      <c r="P11" s="37">
        <v>-14</v>
      </c>
      <c r="Q11" s="37">
        <v>9</v>
      </c>
      <c r="R11" s="37">
        <v>6</v>
      </c>
      <c r="S11" s="37">
        <v>1</v>
      </c>
      <c r="T11" s="38">
        <v>0.16666666666666666</v>
      </c>
      <c r="U11" s="29">
        <v>2.1666666666666665</v>
      </c>
    </row>
    <row r="12" spans="1:21" x14ac:dyDescent="0.3">
      <c r="A12" s="22" t="str">
        <f>Data!G12</f>
        <v>Team Nova</v>
      </c>
      <c r="B12" s="19">
        <f ca="1">SUMIF(Helper!A:A,Dashboard!A12,Helper!B:B)+SUMIF(Helper!C:C,Dashboard!A12,Helper!D:D)</f>
        <v>9</v>
      </c>
      <c r="C12" s="3">
        <f>SUMIF(Data!C:C,Dashboard!A12,Data!D:D)+SUMIF(Data!E:E,Dashboard!A12,Data!F:F)</f>
        <v>19</v>
      </c>
      <c r="D12" s="3">
        <f>SUMIFS(Data!F:F,Data!C:C,Dashboard!A12)+SUMIFS(Data!D:D,Data!E:E,Dashboard!A12)</f>
        <v>16</v>
      </c>
      <c r="E12" s="19">
        <f t="shared" si="0"/>
        <v>3</v>
      </c>
      <c r="F12" s="19">
        <f ca="1">COUNTIFS(Helper!A:A,Dashboard!A12,Helper!F:F,1)+COUNTIFS(Helper!C:C,Dashboard!A12,Helper!F:F,1)</f>
        <v>5</v>
      </c>
      <c r="G12" s="19">
        <f t="shared" ca="1" si="3"/>
        <v>6</v>
      </c>
      <c r="H12" s="19">
        <f ca="1">COUNTIF(Helper!E:E,A12)</f>
        <v>3</v>
      </c>
      <c r="I12" s="24">
        <f t="shared" ca="1" si="1"/>
        <v>0.6</v>
      </c>
      <c r="J12" s="3">
        <f t="shared" ca="1" si="2"/>
        <v>3.8</v>
      </c>
      <c r="K12" s="10"/>
      <c r="L12" s="15" t="s">
        <v>41</v>
      </c>
      <c r="M12" s="35">
        <v>3</v>
      </c>
      <c r="N12" s="36">
        <v>7</v>
      </c>
      <c r="O12" s="36">
        <v>28</v>
      </c>
      <c r="P12" s="37">
        <v>-21</v>
      </c>
      <c r="Q12" s="37">
        <v>10</v>
      </c>
      <c r="R12" s="37">
        <v>6</v>
      </c>
      <c r="S12" s="37">
        <v>1</v>
      </c>
      <c r="T12" s="38">
        <v>0.16666666666666666</v>
      </c>
      <c r="U12" s="29">
        <v>1.1666666666666667</v>
      </c>
    </row>
    <row r="13" spans="1:21" ht="15" thickBot="1" x14ac:dyDescent="0.35">
      <c r="A13" s="22" t="str">
        <f>Data!G13</f>
        <v>Team Foxtrot</v>
      </c>
      <c r="B13" s="19">
        <f ca="1">SUMIF(Helper!A:A,Dashboard!A13,Helper!B:B)+SUMIF(Helper!C:C,Dashboard!A13,Helper!D:D)</f>
        <v>13</v>
      </c>
      <c r="C13" s="3">
        <f>SUMIF(Data!C:C,Dashboard!A13,Data!D:D)+SUMIF(Data!E:E,Dashboard!A13,Data!F:F)</f>
        <v>20</v>
      </c>
      <c r="D13" s="3">
        <f>SUMIFS(Data!F:F,Data!C:C,Dashboard!A13)+SUMIFS(Data!D:D,Data!E:E,Dashboard!A13)</f>
        <v>6</v>
      </c>
      <c r="E13" s="19">
        <f t="shared" si="0"/>
        <v>14</v>
      </c>
      <c r="F13" s="19">
        <f ca="1">COUNTIFS(Helper!A:A,Dashboard!A13,Helper!F:F,1)+COUNTIFS(Helper!C:C,Dashboard!A13,Helper!F:F,1)</f>
        <v>6</v>
      </c>
      <c r="G13" s="19">
        <f t="shared" ca="1" si="3"/>
        <v>4</v>
      </c>
      <c r="H13" s="19">
        <f ca="1">COUNTIF(Helper!E:E,A13)</f>
        <v>4</v>
      </c>
      <c r="I13" s="24">
        <f t="shared" ca="1" si="1"/>
        <v>0.66666666666666663</v>
      </c>
      <c r="J13" s="3">
        <f t="shared" ca="1" si="2"/>
        <v>3.3333333333333335</v>
      </c>
      <c r="K13" s="10"/>
      <c r="L13" s="16" t="s">
        <v>39</v>
      </c>
      <c r="M13" s="39">
        <v>0</v>
      </c>
      <c r="N13" s="20">
        <v>7</v>
      </c>
      <c r="O13" s="20">
        <v>35</v>
      </c>
      <c r="P13" s="40">
        <v>-28</v>
      </c>
      <c r="Q13" s="40">
        <v>11</v>
      </c>
      <c r="R13" s="40">
        <v>6</v>
      </c>
      <c r="S13" s="40">
        <v>0</v>
      </c>
      <c r="T13" s="21">
        <v>0</v>
      </c>
      <c r="U13" s="30">
        <v>1.1666666666666667</v>
      </c>
    </row>
    <row r="14" spans="1:21" x14ac:dyDescent="0.3">
      <c r="A14" s="12"/>
      <c r="U14" s="31" t="str">
        <f ca="1">"Last Updated: " &amp; TEXT(NOW(), "dddd, mmmm d, yyyy hh:mm AM/PM")</f>
        <v>Last Updated: Saturday, June 28, 2025 05:21 PM</v>
      </c>
    </row>
    <row r="15" spans="1:21" x14ac:dyDescent="0.3">
      <c r="A15" s="12"/>
    </row>
    <row r="16" spans="1:21" x14ac:dyDescent="0.3">
      <c r="A16" s="12"/>
    </row>
    <row r="17" spans="1:7" x14ac:dyDescent="0.3">
      <c r="A17" s="12"/>
    </row>
    <row r="18" spans="1:7" x14ac:dyDescent="0.3">
      <c r="A18" s="12"/>
      <c r="G18" t="s">
        <v>23</v>
      </c>
    </row>
  </sheetData>
  <mergeCells count="1">
    <mergeCell ref="L1:U1"/>
  </mergeCells>
  <conditionalFormatting sqref="A3:A13">
    <cfRule type="duplicateValues" dxfId="62" priority="15"/>
  </conditionalFormatting>
  <conditionalFormatting sqref="A3:A13">
    <cfRule type="duplicateValues" dxfId="61" priority="14"/>
  </conditionalFormatting>
  <conditionalFormatting sqref="A3:A13">
    <cfRule type="duplicateValues" dxfId="60" priority="13"/>
  </conditionalFormatting>
  <conditionalFormatting sqref="B2:B1048576">
    <cfRule type="top10" priority="12" rank="3"/>
  </conditionalFormatting>
  <conditionalFormatting sqref="B3:B13">
    <cfRule type="top10" dxfId="59" priority="11" rank="3"/>
  </conditionalFormatting>
  <conditionalFormatting sqref="E3:E13">
    <cfRule type="cellIs" dxfId="58" priority="10" operator="lessThan">
      <formula>0</formula>
    </cfRule>
  </conditionalFormatting>
  <conditionalFormatting sqref="C3:C13">
    <cfRule type="dataBar" priority="9">
      <dataBar>
        <cfvo type="min"/>
        <cfvo type="max"/>
        <color rgb="FF638EC6"/>
      </dataBar>
      <extLst>
        <ext xmlns:x14="http://schemas.microsoft.com/office/spreadsheetml/2009/9/main" uri="{B025F937-C7B1-47D3-B67F-A62EFF666E3E}">
          <x14:id>{11CAC814-F5A2-4714-8E02-DB7A80D8D394}</x14:id>
        </ext>
      </extLst>
    </cfRule>
  </conditionalFormatting>
  <conditionalFormatting pivot="1" sqref="M3:M13">
    <cfRule type="top10" dxfId="57" priority="5" rank="3"/>
  </conditionalFormatting>
  <conditionalFormatting pivot="1" sqref="N3:N13">
    <cfRule type="dataBar" priority="4">
      <dataBar>
        <cfvo type="min"/>
        <cfvo type="max"/>
        <color rgb="FF638EC6"/>
      </dataBar>
      <extLst>
        <ext xmlns:x14="http://schemas.microsoft.com/office/spreadsheetml/2009/9/main" uri="{B025F937-C7B1-47D3-B67F-A62EFF666E3E}">
          <x14:id>{AB795067-D9BB-43FB-968C-3E5151650FB5}</x14:id>
        </ext>
      </extLst>
    </cfRule>
  </conditionalFormatting>
  <conditionalFormatting pivot="1" sqref="P3:P13">
    <cfRule type="cellIs" dxfId="56" priority="2" operator="lessThan">
      <formula>0</formula>
    </cfRule>
  </conditionalFormatting>
  <conditionalFormatting pivot="1" sqref="Q3:Q13">
    <cfRule type="top10" dxfId="55" priority="1" bottom="1" rank="3"/>
  </conditionalFormatting>
  <pageMargins left="0.7" right="0.7" top="0.75" bottom="0.75" header="0.3" footer="0.3"/>
  <pageSetup scale="51" fitToHeight="0" orientation="landscape" r:id="rId2"/>
  <drawing r:id="rId3"/>
  <extLst>
    <ext xmlns:x14="http://schemas.microsoft.com/office/spreadsheetml/2009/9/main" uri="{78C0D931-6437-407d-A8EE-F0AAD7539E65}">
      <x14:conditionalFormattings>
        <x14:conditionalFormatting xmlns:xm="http://schemas.microsoft.com/office/excel/2006/main">
          <x14:cfRule type="dataBar" id="{11CAC814-F5A2-4714-8E02-DB7A80D8D394}">
            <x14:dataBar minLength="0" maxLength="100" border="1" negativeBarBorderColorSameAsPositive="0">
              <x14:cfvo type="autoMin"/>
              <x14:cfvo type="autoMax"/>
              <x14:borderColor rgb="FF638EC6"/>
              <x14:negativeFillColor rgb="FFFF0000"/>
              <x14:negativeBorderColor rgb="FFFF0000"/>
              <x14:axisColor rgb="FF000000"/>
            </x14:dataBar>
          </x14:cfRule>
          <xm:sqref>C3:C13</xm:sqref>
        </x14:conditionalFormatting>
        <x14:conditionalFormatting xmlns:xm="http://schemas.microsoft.com/office/excel/2006/main" pivot="1">
          <x14:cfRule type="dataBar" id="{AB795067-D9BB-43FB-968C-3E5151650FB5}">
            <x14:dataBar minLength="0" maxLength="100" border="1" negativeBarBorderColorSameAsPositive="0">
              <x14:cfvo type="autoMin"/>
              <x14:cfvo type="autoMax"/>
              <x14:borderColor rgb="FF638EC6"/>
              <x14:negativeFillColor rgb="FFFF0000"/>
              <x14:negativeBorderColor rgb="FFFF0000"/>
              <x14:axisColor rgb="FF000000"/>
            </x14:dataBar>
          </x14:cfRule>
          <xm:sqref>N3:N13</xm:sqref>
        </x14:conditionalFormatting>
      </x14:conditionalFormattings>
    </ex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72"/>
  <sheetViews>
    <sheetView zoomScaleNormal="100" workbookViewId="0">
      <selection activeCell="G19" sqref="G19"/>
    </sheetView>
  </sheetViews>
  <sheetFormatPr defaultRowHeight="14.4" x14ac:dyDescent="0.3"/>
  <cols>
    <col min="1" max="1" width="14.88671875" style="1" bestFit="1" customWidth="1"/>
    <col min="2" max="2" width="11.5546875" style="1" bestFit="1" customWidth="1"/>
    <col min="3" max="3" width="28.33203125" style="1" bestFit="1" customWidth="1"/>
    <col min="4" max="4" width="11" style="1" customWidth="1"/>
    <col min="5" max="5" width="25.44140625" style="1" customWidth="1"/>
    <col min="6" max="6" width="10.88671875" style="1" bestFit="1" customWidth="1"/>
    <col min="7" max="7" width="28.33203125" bestFit="1" customWidth="1"/>
  </cols>
  <sheetData>
    <row r="2" spans="1:7" x14ac:dyDescent="0.3">
      <c r="A2" s="6" t="s">
        <v>0</v>
      </c>
      <c r="B2" s="6" t="s">
        <v>1</v>
      </c>
      <c r="C2" s="6" t="s">
        <v>15</v>
      </c>
      <c r="D2" s="6" t="s">
        <v>14</v>
      </c>
      <c r="E2" s="6" t="s">
        <v>16</v>
      </c>
      <c r="F2" s="6" t="s">
        <v>13</v>
      </c>
    </row>
    <row r="3" spans="1:7" x14ac:dyDescent="0.3">
      <c r="A3" s="4">
        <v>45801</v>
      </c>
      <c r="B3" s="5">
        <v>0.47916666666666669</v>
      </c>
      <c r="C3" t="s">
        <v>34</v>
      </c>
      <c r="D3" s="3">
        <v>7</v>
      </c>
      <c r="E3" s="1" t="s">
        <v>41</v>
      </c>
      <c r="F3" s="3">
        <v>2</v>
      </c>
      <c r="G3" t="str" cm="1">
        <f t="array" ref="G3:G13">_xlfn.UNIQUE(C3:C57)</f>
        <v>Team Alpha</v>
      </c>
    </row>
    <row r="4" spans="1:7" x14ac:dyDescent="0.3">
      <c r="A4" s="4">
        <v>45801</v>
      </c>
      <c r="B4" s="5">
        <v>0.6875</v>
      </c>
      <c r="C4" t="s">
        <v>34</v>
      </c>
      <c r="D4" s="3">
        <v>4</v>
      </c>
      <c r="E4" s="1" t="s">
        <v>40</v>
      </c>
      <c r="F4" s="3">
        <v>4</v>
      </c>
      <c r="G4" t="str">
        <v>Team Bravo</v>
      </c>
    </row>
    <row r="5" spans="1:7" x14ac:dyDescent="0.3">
      <c r="A5" s="4">
        <v>45802</v>
      </c>
      <c r="B5" s="5">
        <v>0.45833333333333331</v>
      </c>
      <c r="C5" t="s">
        <v>35</v>
      </c>
      <c r="D5" s="3">
        <v>1</v>
      </c>
      <c r="E5" s="1" t="s">
        <v>34</v>
      </c>
      <c r="F5" s="3">
        <v>6</v>
      </c>
      <c r="G5" t="str">
        <v>Team Charlie</v>
      </c>
    </row>
    <row r="6" spans="1:7" x14ac:dyDescent="0.3">
      <c r="A6" s="4">
        <v>45802</v>
      </c>
      <c r="B6" s="5">
        <v>0.58333333333333337</v>
      </c>
      <c r="C6" t="s">
        <v>34</v>
      </c>
      <c r="D6" s="3">
        <v>7</v>
      </c>
      <c r="E6" s="1" t="s">
        <v>39</v>
      </c>
      <c r="F6" s="3">
        <v>1</v>
      </c>
      <c r="G6" t="str">
        <v>Team Delta</v>
      </c>
    </row>
    <row r="7" spans="1:7" x14ac:dyDescent="0.3">
      <c r="A7" s="4">
        <v>45803</v>
      </c>
      <c r="B7" s="5">
        <v>0.75</v>
      </c>
      <c r="C7" t="s">
        <v>36</v>
      </c>
      <c r="D7" s="3">
        <v>8</v>
      </c>
      <c r="E7" s="1" t="s">
        <v>40</v>
      </c>
      <c r="F7" s="3">
        <v>4</v>
      </c>
      <c r="G7" t="str">
        <v>Team Echo</v>
      </c>
    </row>
    <row r="8" spans="1:7" x14ac:dyDescent="0.3">
      <c r="A8" s="4">
        <v>45803</v>
      </c>
      <c r="B8" s="5">
        <v>0.80208333333333337</v>
      </c>
      <c r="C8" t="s">
        <v>37</v>
      </c>
      <c r="D8" s="3">
        <v>4</v>
      </c>
      <c r="E8" s="1" t="s">
        <v>44</v>
      </c>
      <c r="F8" s="3">
        <v>1</v>
      </c>
      <c r="G8" t="str">
        <v>Team Orion</v>
      </c>
    </row>
    <row r="9" spans="1:7" x14ac:dyDescent="0.3">
      <c r="A9" s="4">
        <v>45810</v>
      </c>
      <c r="B9" s="5">
        <v>0.75</v>
      </c>
      <c r="C9" t="s">
        <v>38</v>
      </c>
      <c r="D9" s="3">
        <v>2</v>
      </c>
      <c r="E9" s="1" t="s">
        <v>36</v>
      </c>
      <c r="F9" s="3">
        <v>7</v>
      </c>
      <c r="G9" t="str">
        <v>Team Gamma</v>
      </c>
    </row>
    <row r="10" spans="1:7" x14ac:dyDescent="0.3">
      <c r="A10" s="4">
        <v>45810</v>
      </c>
      <c r="B10" s="5">
        <v>0.76041666666666663</v>
      </c>
      <c r="C10" t="s">
        <v>39</v>
      </c>
      <c r="D10" s="3">
        <v>2</v>
      </c>
      <c r="E10" s="1" t="s">
        <v>43</v>
      </c>
      <c r="F10" s="3">
        <v>6</v>
      </c>
      <c r="G10" t="str">
        <v>Team Horizon</v>
      </c>
    </row>
    <row r="11" spans="1:7" x14ac:dyDescent="0.3">
      <c r="A11" s="4">
        <v>45810</v>
      </c>
      <c r="B11" s="5">
        <v>0.80208333333333337</v>
      </c>
      <c r="C11" t="s">
        <v>40</v>
      </c>
      <c r="D11" s="3">
        <v>2</v>
      </c>
      <c r="E11" s="1" t="s">
        <v>42</v>
      </c>
      <c r="F11" s="3">
        <v>3</v>
      </c>
      <c r="G11" t="str">
        <v>Team Indigo</v>
      </c>
    </row>
    <row r="12" spans="1:7" x14ac:dyDescent="0.3">
      <c r="A12" s="4">
        <v>45810</v>
      </c>
      <c r="B12" s="5">
        <v>0.8125</v>
      </c>
      <c r="C12" t="s">
        <v>41</v>
      </c>
      <c r="D12" s="3">
        <v>0</v>
      </c>
      <c r="E12" s="1" t="s">
        <v>37</v>
      </c>
      <c r="F12" s="3">
        <v>5</v>
      </c>
      <c r="G12" t="str">
        <v>Team Nova</v>
      </c>
    </row>
    <row r="13" spans="1:7" x14ac:dyDescent="0.3">
      <c r="A13" s="4">
        <v>45812</v>
      </c>
      <c r="B13" s="5">
        <v>0.75</v>
      </c>
      <c r="C13" t="s">
        <v>42</v>
      </c>
      <c r="D13" s="3">
        <v>6</v>
      </c>
      <c r="E13" s="1" t="s">
        <v>35</v>
      </c>
      <c r="F13" s="3">
        <v>1</v>
      </c>
      <c r="G13" t="str">
        <v>Team Foxtrot</v>
      </c>
    </row>
    <row r="14" spans="1:7" x14ac:dyDescent="0.3">
      <c r="A14" s="4">
        <v>45812</v>
      </c>
      <c r="B14" s="5">
        <v>0.75</v>
      </c>
      <c r="C14" t="s">
        <v>43</v>
      </c>
      <c r="D14" s="3">
        <v>5</v>
      </c>
      <c r="E14" s="1" t="s">
        <v>38</v>
      </c>
      <c r="F14" s="3">
        <v>3</v>
      </c>
    </row>
    <row r="15" spans="1:7" x14ac:dyDescent="0.3">
      <c r="A15" s="4">
        <v>45817</v>
      </c>
      <c r="B15" s="5">
        <v>0.75</v>
      </c>
      <c r="C15" t="s">
        <v>44</v>
      </c>
      <c r="D15" s="3">
        <v>3</v>
      </c>
      <c r="E15" s="1" t="s">
        <v>41</v>
      </c>
      <c r="F15" s="3">
        <v>0</v>
      </c>
    </row>
    <row r="16" spans="1:7" x14ac:dyDescent="0.3">
      <c r="A16" s="4">
        <v>45817</v>
      </c>
      <c r="B16" s="5">
        <v>0.75</v>
      </c>
      <c r="C16" t="s">
        <v>36</v>
      </c>
      <c r="D16" s="3">
        <v>7</v>
      </c>
      <c r="E16" s="1" t="s">
        <v>39</v>
      </c>
      <c r="F16" s="3">
        <v>2</v>
      </c>
    </row>
    <row r="17" spans="1:6" x14ac:dyDescent="0.3">
      <c r="A17" s="4">
        <v>45817</v>
      </c>
      <c r="B17" s="5">
        <v>0.75</v>
      </c>
      <c r="C17" t="s">
        <v>37</v>
      </c>
      <c r="D17" s="3">
        <v>4</v>
      </c>
      <c r="E17" s="1" t="s">
        <v>35</v>
      </c>
      <c r="F17" s="3">
        <v>1</v>
      </c>
    </row>
    <row r="18" spans="1:6" x14ac:dyDescent="0.3">
      <c r="A18" s="4">
        <v>45817</v>
      </c>
      <c r="B18" s="5">
        <v>0.75</v>
      </c>
      <c r="C18" t="s">
        <v>42</v>
      </c>
      <c r="D18" s="3">
        <v>5</v>
      </c>
      <c r="E18" s="1" t="s">
        <v>38</v>
      </c>
      <c r="F18" s="3">
        <v>0</v>
      </c>
    </row>
    <row r="19" spans="1:6" x14ac:dyDescent="0.3">
      <c r="A19" s="4">
        <v>45819</v>
      </c>
      <c r="B19" s="5">
        <v>0.75</v>
      </c>
      <c r="C19" t="s">
        <v>35</v>
      </c>
      <c r="D19" s="3">
        <v>1</v>
      </c>
      <c r="E19" s="1" t="s">
        <v>44</v>
      </c>
      <c r="F19" s="3">
        <v>6</v>
      </c>
    </row>
    <row r="20" spans="1:6" x14ac:dyDescent="0.3">
      <c r="A20" s="4">
        <v>45819</v>
      </c>
      <c r="B20" s="5">
        <v>0.76041666666666663</v>
      </c>
      <c r="C20" t="s">
        <v>39</v>
      </c>
      <c r="D20" s="3">
        <v>1</v>
      </c>
      <c r="E20" s="1" t="s">
        <v>42</v>
      </c>
      <c r="F20" s="3">
        <v>6</v>
      </c>
    </row>
    <row r="21" spans="1:6" x14ac:dyDescent="0.3">
      <c r="A21" s="4">
        <v>45819</v>
      </c>
      <c r="B21" s="5">
        <v>0.80902777777777779</v>
      </c>
      <c r="C21" t="s">
        <v>43</v>
      </c>
      <c r="D21" s="3">
        <v>3</v>
      </c>
      <c r="E21" s="1" t="s">
        <v>36</v>
      </c>
      <c r="F21" s="3">
        <v>2</v>
      </c>
    </row>
    <row r="22" spans="1:6" x14ac:dyDescent="0.3">
      <c r="A22" s="4">
        <v>45824</v>
      </c>
      <c r="B22" s="5">
        <v>0.75</v>
      </c>
      <c r="C22" t="s">
        <v>42</v>
      </c>
      <c r="D22" s="3">
        <v>5</v>
      </c>
      <c r="E22" s="1" t="s">
        <v>43</v>
      </c>
      <c r="F22" s="3">
        <v>3</v>
      </c>
    </row>
    <row r="23" spans="1:6" x14ac:dyDescent="0.3">
      <c r="A23" s="4">
        <v>45824</v>
      </c>
      <c r="B23" s="5">
        <v>0.75</v>
      </c>
      <c r="C23" t="s">
        <v>44</v>
      </c>
      <c r="D23" s="3">
        <v>1</v>
      </c>
      <c r="E23" s="1" t="s">
        <v>40</v>
      </c>
      <c r="F23" s="3">
        <v>1</v>
      </c>
    </row>
    <row r="24" spans="1:6" x14ac:dyDescent="0.3">
      <c r="A24" s="4">
        <v>45824</v>
      </c>
      <c r="B24" s="5">
        <v>0.75</v>
      </c>
      <c r="C24" t="s">
        <v>37</v>
      </c>
      <c r="D24" s="3">
        <v>4</v>
      </c>
      <c r="E24" s="1" t="s">
        <v>38</v>
      </c>
      <c r="F24" s="3">
        <v>3</v>
      </c>
    </row>
    <row r="25" spans="1:6" x14ac:dyDescent="0.3">
      <c r="A25" s="4">
        <v>45824</v>
      </c>
      <c r="B25" s="5">
        <v>0.8125</v>
      </c>
      <c r="C25" t="s">
        <v>41</v>
      </c>
      <c r="D25" s="3">
        <v>1</v>
      </c>
      <c r="E25" s="1" t="s">
        <v>35</v>
      </c>
      <c r="F25" s="3">
        <v>6</v>
      </c>
    </row>
    <row r="26" spans="1:6" x14ac:dyDescent="0.3">
      <c r="A26" s="4">
        <v>45826</v>
      </c>
      <c r="B26" s="5">
        <v>0.75</v>
      </c>
      <c r="C26" t="s">
        <v>40</v>
      </c>
      <c r="D26" s="3">
        <v>1</v>
      </c>
      <c r="E26" s="1" t="s">
        <v>37</v>
      </c>
      <c r="F26" s="3">
        <v>1</v>
      </c>
    </row>
    <row r="27" spans="1:6" x14ac:dyDescent="0.3">
      <c r="A27" s="4">
        <v>45829</v>
      </c>
      <c r="B27" s="5">
        <v>0.58333333333333337</v>
      </c>
      <c r="C27" t="s">
        <v>34</v>
      </c>
      <c r="D27" s="3">
        <v>3</v>
      </c>
      <c r="E27" s="1" t="s">
        <v>36</v>
      </c>
      <c r="F27" s="3">
        <v>1</v>
      </c>
    </row>
    <row r="28" spans="1:6" x14ac:dyDescent="0.3">
      <c r="A28" s="4">
        <v>45829</v>
      </c>
      <c r="B28" s="5">
        <v>0.75</v>
      </c>
      <c r="C28" t="s">
        <v>38</v>
      </c>
      <c r="D28" s="3">
        <v>2</v>
      </c>
      <c r="E28" s="1" t="s">
        <v>34</v>
      </c>
      <c r="F28" s="3">
        <v>2</v>
      </c>
    </row>
    <row r="29" spans="1:6" x14ac:dyDescent="0.3">
      <c r="A29" s="4">
        <v>45831</v>
      </c>
      <c r="B29" s="5">
        <v>0.75</v>
      </c>
      <c r="C29" t="s">
        <v>36</v>
      </c>
      <c r="D29" s="3">
        <v>2</v>
      </c>
      <c r="E29" s="1" t="s">
        <v>42</v>
      </c>
      <c r="F29" s="3">
        <v>3</v>
      </c>
    </row>
    <row r="30" spans="1:6" x14ac:dyDescent="0.3">
      <c r="A30" s="4">
        <v>45831</v>
      </c>
      <c r="B30" s="5">
        <v>0.75</v>
      </c>
      <c r="C30" t="s">
        <v>38</v>
      </c>
      <c r="D30" s="3">
        <v>0</v>
      </c>
      <c r="E30" s="1" t="s">
        <v>44</v>
      </c>
      <c r="F30" s="3">
        <v>4</v>
      </c>
    </row>
    <row r="31" spans="1:6" x14ac:dyDescent="0.3">
      <c r="A31" s="4">
        <v>45831</v>
      </c>
      <c r="B31" s="5">
        <v>0.80208333333333337</v>
      </c>
      <c r="C31" t="s">
        <v>40</v>
      </c>
      <c r="D31" s="3">
        <v>1</v>
      </c>
      <c r="E31" s="1" t="s">
        <v>41</v>
      </c>
      <c r="F31" s="3">
        <v>3</v>
      </c>
    </row>
    <row r="32" spans="1:6" x14ac:dyDescent="0.3">
      <c r="A32" s="4">
        <v>45831</v>
      </c>
      <c r="B32" s="5">
        <v>0.80208333333333337</v>
      </c>
      <c r="C32" t="s">
        <v>39</v>
      </c>
      <c r="D32" s="3">
        <v>1</v>
      </c>
      <c r="E32" s="1" t="s">
        <v>37</v>
      </c>
      <c r="F32" s="3">
        <v>4</v>
      </c>
    </row>
    <row r="33" spans="1:6" x14ac:dyDescent="0.3">
      <c r="A33" s="4">
        <v>45833</v>
      </c>
      <c r="B33" s="5">
        <v>0.75</v>
      </c>
      <c r="C33" t="s">
        <v>35</v>
      </c>
      <c r="D33" s="3">
        <v>3</v>
      </c>
      <c r="E33" s="1" t="s">
        <v>40</v>
      </c>
      <c r="F33" s="3">
        <v>4</v>
      </c>
    </row>
    <row r="34" spans="1:6" x14ac:dyDescent="0.3">
      <c r="A34" s="4">
        <v>45833</v>
      </c>
      <c r="B34" s="5">
        <v>0.75</v>
      </c>
      <c r="C34" t="s">
        <v>41</v>
      </c>
      <c r="D34" s="3">
        <v>1</v>
      </c>
      <c r="E34" s="1" t="s">
        <v>38</v>
      </c>
      <c r="F34" s="3">
        <v>6</v>
      </c>
    </row>
    <row r="35" spans="1:6" x14ac:dyDescent="0.3">
      <c r="A35" s="4">
        <v>45833</v>
      </c>
      <c r="B35" s="5">
        <v>0.80208333333333337</v>
      </c>
      <c r="C35" t="s">
        <v>37</v>
      </c>
      <c r="D35" s="3">
        <v>4</v>
      </c>
      <c r="E35" s="1" t="s">
        <v>43</v>
      </c>
      <c r="F35" s="3">
        <v>2</v>
      </c>
    </row>
    <row r="36" spans="1:6" x14ac:dyDescent="0.3">
      <c r="A36" s="4">
        <v>45833</v>
      </c>
      <c r="B36" s="5">
        <v>0.80902777777777779</v>
      </c>
      <c r="C36" t="s">
        <v>44</v>
      </c>
      <c r="D36" s="3">
        <v>5</v>
      </c>
      <c r="E36" s="1" t="s">
        <v>39</v>
      </c>
      <c r="F36" s="3">
        <v>0</v>
      </c>
    </row>
    <row r="37" spans="1:6" x14ac:dyDescent="0.3">
      <c r="A37" s="4">
        <v>45840</v>
      </c>
      <c r="B37" s="5">
        <v>0.75</v>
      </c>
      <c r="C37" t="s">
        <v>38</v>
      </c>
      <c r="D37" s="3"/>
      <c r="E37" s="1" t="s">
        <v>35</v>
      </c>
      <c r="F37" s="3"/>
    </row>
    <row r="38" spans="1:6" x14ac:dyDescent="0.3">
      <c r="A38" s="4">
        <v>45840</v>
      </c>
      <c r="B38" s="5">
        <v>0.75</v>
      </c>
      <c r="C38" t="s">
        <v>36</v>
      </c>
      <c r="D38" s="3"/>
      <c r="E38" s="1" t="s">
        <v>37</v>
      </c>
      <c r="F38" s="3"/>
    </row>
    <row r="39" spans="1:6" x14ac:dyDescent="0.3">
      <c r="A39" s="4">
        <v>45840</v>
      </c>
      <c r="B39" s="5">
        <v>0.75</v>
      </c>
      <c r="C39" t="s">
        <v>43</v>
      </c>
      <c r="D39" s="3"/>
      <c r="E39" s="1" t="s">
        <v>44</v>
      </c>
      <c r="F39" s="3"/>
    </row>
    <row r="40" spans="1:6" x14ac:dyDescent="0.3">
      <c r="A40" s="4">
        <v>45840</v>
      </c>
      <c r="B40" s="5">
        <v>0.76041666666666663</v>
      </c>
      <c r="C40" t="s">
        <v>39</v>
      </c>
      <c r="D40" s="3"/>
      <c r="E40" s="1" t="s">
        <v>41</v>
      </c>
      <c r="F40" s="3"/>
    </row>
    <row r="41" spans="1:6" x14ac:dyDescent="0.3">
      <c r="A41" s="4">
        <v>45843</v>
      </c>
      <c r="B41" s="5">
        <v>0.625</v>
      </c>
      <c r="C41" t="s">
        <v>43</v>
      </c>
      <c r="D41" s="3"/>
      <c r="E41" s="1" t="s">
        <v>34</v>
      </c>
      <c r="F41" s="3"/>
    </row>
    <row r="42" spans="1:6" x14ac:dyDescent="0.3">
      <c r="A42" s="4">
        <v>45844</v>
      </c>
      <c r="B42" s="5">
        <v>0.45833333333333331</v>
      </c>
      <c r="C42" t="s">
        <v>42</v>
      </c>
      <c r="D42" s="3"/>
      <c r="E42" s="1" t="s">
        <v>34</v>
      </c>
      <c r="F42" s="3"/>
    </row>
    <row r="43" spans="1:6" x14ac:dyDescent="0.3">
      <c r="A43" s="4">
        <v>45845</v>
      </c>
      <c r="B43" s="5">
        <v>0.75</v>
      </c>
      <c r="C43" t="s">
        <v>40</v>
      </c>
      <c r="D43" s="3"/>
      <c r="E43" s="1" t="s">
        <v>38</v>
      </c>
      <c r="F43" s="3"/>
    </row>
    <row r="44" spans="1:6" x14ac:dyDescent="0.3">
      <c r="A44" s="4">
        <v>45845</v>
      </c>
      <c r="B44" s="5">
        <v>0.75</v>
      </c>
      <c r="C44" t="s">
        <v>35</v>
      </c>
      <c r="D44" s="3"/>
      <c r="E44" s="1" t="s">
        <v>39</v>
      </c>
      <c r="F44" s="3"/>
    </row>
    <row r="45" spans="1:6" x14ac:dyDescent="0.3">
      <c r="A45" s="4">
        <v>45845</v>
      </c>
      <c r="B45" s="5">
        <v>0.75</v>
      </c>
      <c r="C45" t="s">
        <v>44</v>
      </c>
      <c r="D45" s="3"/>
      <c r="E45" s="1" t="s">
        <v>36</v>
      </c>
      <c r="F45" s="3"/>
    </row>
    <row r="46" spans="1:6" x14ac:dyDescent="0.3">
      <c r="A46" s="4">
        <v>45845</v>
      </c>
      <c r="B46" s="5">
        <v>0.75</v>
      </c>
      <c r="C46" t="s">
        <v>41</v>
      </c>
      <c r="D46" s="3"/>
      <c r="E46" s="1" t="s">
        <v>43</v>
      </c>
      <c r="F46" s="3"/>
    </row>
    <row r="47" spans="1:6" x14ac:dyDescent="0.3">
      <c r="A47" s="4">
        <v>45845</v>
      </c>
      <c r="B47" s="5">
        <v>0.80208333333333337</v>
      </c>
      <c r="C47" t="s">
        <v>37</v>
      </c>
      <c r="D47" s="3"/>
      <c r="E47" s="1" t="s">
        <v>42</v>
      </c>
      <c r="F47" s="3"/>
    </row>
    <row r="48" spans="1:6" x14ac:dyDescent="0.3">
      <c r="A48" s="4">
        <v>45852</v>
      </c>
      <c r="B48" s="5">
        <v>0.75</v>
      </c>
      <c r="C48" t="s">
        <v>39</v>
      </c>
      <c r="E48" s="1" t="s">
        <v>40</v>
      </c>
    </row>
    <row r="49" spans="1:5" x14ac:dyDescent="0.3">
      <c r="A49" s="4">
        <v>45852</v>
      </c>
      <c r="B49" s="5">
        <v>0.75</v>
      </c>
      <c r="C49" t="s">
        <v>42</v>
      </c>
      <c r="E49" s="1" t="s">
        <v>44</v>
      </c>
    </row>
    <row r="50" spans="1:5" x14ac:dyDescent="0.3">
      <c r="A50" s="4">
        <v>45852</v>
      </c>
      <c r="B50" s="5">
        <v>0.75</v>
      </c>
      <c r="C50" t="s">
        <v>43</v>
      </c>
      <c r="E50" s="1" t="s">
        <v>35</v>
      </c>
    </row>
    <row r="51" spans="1:5" x14ac:dyDescent="0.3">
      <c r="A51" s="4">
        <v>45852</v>
      </c>
      <c r="B51" s="5">
        <v>0.75</v>
      </c>
      <c r="C51" t="s">
        <v>36</v>
      </c>
      <c r="E51" s="1" t="s">
        <v>41</v>
      </c>
    </row>
    <row r="52" spans="1:5" x14ac:dyDescent="0.3">
      <c r="A52" s="4">
        <v>45857</v>
      </c>
      <c r="B52" s="5">
        <v>0.45833333333333331</v>
      </c>
      <c r="C52" t="s">
        <v>34</v>
      </c>
      <c r="E52" s="1" t="s">
        <v>37</v>
      </c>
    </row>
    <row r="53" spans="1:5" x14ac:dyDescent="0.3">
      <c r="A53" s="4">
        <v>45857</v>
      </c>
      <c r="B53" s="5">
        <v>0.66666666666666663</v>
      </c>
      <c r="C53" t="s">
        <v>44</v>
      </c>
      <c r="E53" s="1" t="s">
        <v>34</v>
      </c>
    </row>
    <row r="54" spans="1:5" x14ac:dyDescent="0.3">
      <c r="A54" s="4">
        <v>45859</v>
      </c>
      <c r="B54" s="5">
        <v>0.75</v>
      </c>
      <c r="C54" t="s">
        <v>38</v>
      </c>
      <c r="E54" s="1" t="s">
        <v>39</v>
      </c>
    </row>
    <row r="55" spans="1:5" x14ac:dyDescent="0.3">
      <c r="A55" s="4">
        <v>45859</v>
      </c>
      <c r="B55" s="5">
        <v>0.75</v>
      </c>
      <c r="C55" t="s">
        <v>40</v>
      </c>
      <c r="E55" s="1" t="s">
        <v>43</v>
      </c>
    </row>
    <row r="56" spans="1:5" x14ac:dyDescent="0.3">
      <c r="A56" s="4">
        <v>45859</v>
      </c>
      <c r="B56" s="5">
        <v>0.75</v>
      </c>
      <c r="C56" t="s">
        <v>41</v>
      </c>
      <c r="E56" s="1" t="s">
        <v>42</v>
      </c>
    </row>
    <row r="57" spans="1:5" x14ac:dyDescent="0.3">
      <c r="A57" s="4">
        <v>45859</v>
      </c>
      <c r="B57" s="5">
        <v>0.75</v>
      </c>
      <c r="C57" t="s">
        <v>35</v>
      </c>
      <c r="E57" s="1" t="s">
        <v>36</v>
      </c>
    </row>
    <row r="58" spans="1:5" x14ac:dyDescent="0.3">
      <c r="A58" s="4"/>
      <c r="B58" s="5"/>
    </row>
    <row r="59" spans="1:5" x14ac:dyDescent="0.3">
      <c r="A59" s="4"/>
      <c r="B59" s="5"/>
    </row>
    <row r="60" spans="1:5" x14ac:dyDescent="0.3">
      <c r="A60" s="4"/>
      <c r="B60" s="5"/>
    </row>
    <row r="61" spans="1:5" x14ac:dyDescent="0.3">
      <c r="A61" s="2"/>
    </row>
    <row r="62" spans="1:5" x14ac:dyDescent="0.3">
      <c r="A62" s="2"/>
    </row>
    <row r="63" spans="1:5" x14ac:dyDescent="0.3">
      <c r="A63" s="2"/>
    </row>
    <row r="64" spans="1:5" x14ac:dyDescent="0.3">
      <c r="A64" s="2"/>
    </row>
    <row r="65" spans="1:1" x14ac:dyDescent="0.3">
      <c r="A65" s="2"/>
    </row>
    <row r="66" spans="1:1" x14ac:dyDescent="0.3">
      <c r="A66" s="2"/>
    </row>
    <row r="67" spans="1:1" x14ac:dyDescent="0.3">
      <c r="A67" s="2"/>
    </row>
    <row r="68" spans="1:1" x14ac:dyDescent="0.3">
      <c r="A68" s="2"/>
    </row>
    <row r="69" spans="1:1" x14ac:dyDescent="0.3">
      <c r="A69" s="2"/>
    </row>
    <row r="70" spans="1:1" x14ac:dyDescent="0.3">
      <c r="A70" s="2"/>
    </row>
    <row r="71" spans="1:1" x14ac:dyDescent="0.3">
      <c r="A71" s="2"/>
    </row>
    <row r="72" spans="1:1" x14ac:dyDescent="0.3">
      <c r="A72" s="2"/>
    </row>
  </sheetData>
  <autoFilter ref="A2:F57" xr:uid="{00000000-0009-0000-0000-000001000000}"/>
  <dataValidations count="2">
    <dataValidation type="decimal" allowBlank="1" showInputMessage="1" showErrorMessage="1" promptTitle="Whole Numbers" prompt="Input whole numbers" sqref="F3:F57 D3:D36 D38:D57" xr:uid="{1E39B994-95C9-4BAF-8330-6217265C0A0C}">
      <formula1>0</formula1>
      <formula2>20</formula2>
    </dataValidation>
    <dataValidation type="whole" allowBlank="1" showInputMessage="1" showErrorMessage="1" errorTitle="Whole Numbers" error="Whole numbers only" promptTitle="Whole Numbers" prompt="Input whole numbers" sqref="D37" xr:uid="{09C5A28E-344F-4391-98AB-EA8442F1029A}">
      <formula1>0</formula1>
      <formula2>20</formula2>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P58"/>
  <sheetViews>
    <sheetView workbookViewId="0">
      <selection activeCell="A9" sqref="A9"/>
    </sheetView>
  </sheetViews>
  <sheetFormatPr defaultRowHeight="14.4" x14ac:dyDescent="0.3"/>
  <cols>
    <col min="1" max="1" width="27.109375" bestFit="1" customWidth="1"/>
    <col min="2" max="2" width="10.5546875" customWidth="1"/>
    <col min="3" max="3" width="27.44140625" bestFit="1" customWidth="1"/>
    <col min="4" max="4" width="10.88671875" customWidth="1"/>
    <col min="5" max="5" width="33.33203125" bestFit="1" customWidth="1"/>
    <col min="7" max="7" width="27.44140625" hidden="1" customWidth="1"/>
    <col min="8" max="15" width="9.109375" hidden="1" customWidth="1"/>
  </cols>
  <sheetData>
    <row r="2" spans="1:16" ht="28.8" x14ac:dyDescent="0.3">
      <c r="A2" s="7" t="s">
        <v>2</v>
      </c>
      <c r="B2" s="8" t="s">
        <v>17</v>
      </c>
      <c r="C2" s="7" t="s">
        <v>5</v>
      </c>
      <c r="D2" s="8" t="s">
        <v>18</v>
      </c>
      <c r="E2" s="8" t="s">
        <v>4</v>
      </c>
      <c r="F2" s="8" t="s">
        <v>19</v>
      </c>
      <c r="G2" s="7" t="s">
        <v>6</v>
      </c>
      <c r="H2" s="7" t="s">
        <v>3</v>
      </c>
      <c r="I2" s="7" t="s">
        <v>8</v>
      </c>
      <c r="J2" s="7" t="s">
        <v>9</v>
      </c>
      <c r="K2" s="7" t="s">
        <v>10</v>
      </c>
      <c r="L2" s="7" t="s">
        <v>11</v>
      </c>
      <c r="M2" s="7" t="s">
        <v>20</v>
      </c>
      <c r="N2" s="7" t="s">
        <v>12</v>
      </c>
      <c r="O2" s="7" t="s">
        <v>21</v>
      </c>
    </row>
    <row r="3" spans="1:16" x14ac:dyDescent="0.3">
      <c r="A3" s="1" t="str">
        <f>Data!C3</f>
        <v>Team Alpha</v>
      </c>
      <c r="B3">
        <f ca="1">IF(E3="Not Yet Played", 0, IF(Data!D3&gt;Data!F3,3,IF(Data!D3&lt;Data!F3,0, 1)))</f>
        <v>3</v>
      </c>
      <c r="C3" s="1" t="str">
        <f>Data!E3</f>
        <v>Team Horizon</v>
      </c>
      <c r="D3">
        <f ca="1">IF(E3="Not Yet Played", 0, IF(Data!D3&lt;Data!F3,3,IF(Data!D3&gt;Data!F3,0, 1)))</f>
        <v>0</v>
      </c>
      <c r="E3" t="str">
        <f ca="1">IF(Data!A3+Data!B3 &gt; NOW(), "Not Yet Played", IF(Data!D3&gt;Data!F3,Data!C3,IF(Data!D3&lt;Data!F3,Data!E3,"Draw")))</f>
        <v>Team Alpha</v>
      </c>
      <c r="F3">
        <f ca="1">IF(Data!A3+Data!B3 &lt;= NOW(),1,0)</f>
        <v>1</v>
      </c>
      <c r="G3" s="13" t="e" cm="1" vm="1">
        <f t="array" aca="1" ref="G3" ca="1">_xlfn.UNIQUE(Data!C3:C57)</f>
        <v>#VALUE!</v>
      </c>
      <c r="H3">
        <f ca="1">SUMIF(A:A,G3,B:B)+SUMIF(C:C,G3,D:D)</f>
        <v>0</v>
      </c>
      <c r="I3" s="1">
        <f ca="1">SUMIF(Data!C:C,Helper!G3,Data!D:D)+SUMIF(Data!E:E,Helper!G3,Data!F:F)</f>
        <v>0</v>
      </c>
      <c r="J3" s="1">
        <f ca="1">SUMIFS(Data!F:F,Data!C:C,Helper!G3)+SUMIFS(Data!D:D,Data!E:E,Helper!G3)</f>
        <v>0</v>
      </c>
      <c r="K3" s="1">
        <f ca="1">I3-J3</f>
        <v>0</v>
      </c>
      <c r="L3">
        <f t="shared" ref="L3:L13" ca="1" si="0">COUNTIFS(A:A,G3,F:F,1)+COUNTIFS(C:C,G3,F:F,1)</f>
        <v>0</v>
      </c>
      <c r="M3">
        <f ca="1">COUNTIF(E:E,G3)</f>
        <v>0</v>
      </c>
      <c r="N3" s="9">
        <f ca="1">IF(L3=0, 0, M3/L3)</f>
        <v>0</v>
      </c>
      <c r="O3" s="10">
        <f ca="1">IF(L3=0,0, I3/L3)</f>
        <v>0</v>
      </c>
      <c r="P3" s="10"/>
    </row>
    <row r="4" spans="1:16" x14ac:dyDescent="0.3">
      <c r="A4" s="1" t="str">
        <f>Data!C4</f>
        <v>Team Alpha</v>
      </c>
      <c r="B4">
        <f ca="1">IF(E4="Not Yet Played", 0, IF(Data!D4&gt;Data!F4,3,IF(Data!D4&lt;Data!F4,0, 1)))</f>
        <v>1</v>
      </c>
      <c r="C4" s="1" t="str">
        <f>Data!E4</f>
        <v>Team Gamma</v>
      </c>
      <c r="D4">
        <f ca="1">IF(E4="Not Yet Played", 0, IF(Data!D4&lt;Data!F4,3,IF(Data!D4&gt;Data!F4,0, 1)))</f>
        <v>1</v>
      </c>
      <c r="E4" t="str">
        <f ca="1">IF(Data!A4+Data!B4 &gt; NOW(), "Not Yet Played", IF(Data!D4&gt;Data!F4,Data!C4,IF(Data!D4&lt;Data!F4,Data!E4,"Draw")))</f>
        <v>Draw</v>
      </c>
      <c r="F4">
        <f ca="1">IF(Data!A4+Data!B4 &lt;= NOW(),1,0)</f>
        <v>1</v>
      </c>
      <c r="G4" s="13" t="str">
        <f ca="1">LOOKUP(2,1/(COUNTIF($G$2:G3,$A$3:$A$57)=0),$A$3:$A$58)</f>
        <v>Team Bravo</v>
      </c>
      <c r="H4">
        <f t="shared" ref="H4:H13" ca="1" si="1">SUMIF(A:A,G4,B:B)+SUMIF(C:C,G4,D:D)</f>
        <v>3</v>
      </c>
      <c r="I4" s="1">
        <f ca="1">SUMIF(Data!C:C,Helper!G4,Data!D:D)+SUMIF(Data!E:E,Helper!G4,Data!F:F)</f>
        <v>13</v>
      </c>
      <c r="J4" s="1">
        <f ca="1">SUMIFS(Data!F:F,Data!C:C,Helper!G4)+SUMIFS(Data!D:D,Data!E:E,Helper!G4)</f>
        <v>27</v>
      </c>
      <c r="K4" s="1">
        <f t="shared" ref="K4:K13" ca="1" si="2">I4-J4</f>
        <v>-14</v>
      </c>
      <c r="L4">
        <f t="shared" ca="1" si="0"/>
        <v>6</v>
      </c>
      <c r="M4">
        <f ca="1">COUNTIF(E:E,G4)</f>
        <v>1</v>
      </c>
      <c r="N4" s="9">
        <f t="shared" ref="N4:N13" ca="1" si="3">IF(L4=0, 0, M4/L4)</f>
        <v>0.16666666666666666</v>
      </c>
      <c r="O4" s="10">
        <f t="shared" ref="O4:O13" ca="1" si="4">IF(L4=0,0, I4/L4)</f>
        <v>2.1666666666666665</v>
      </c>
      <c r="P4" s="10"/>
    </row>
    <row r="5" spans="1:16" x14ac:dyDescent="0.3">
      <c r="A5" s="1" t="str">
        <f>Data!C5</f>
        <v>Team Bravo</v>
      </c>
      <c r="B5">
        <f ca="1">IF(E5="Not Yet Played", 0, IF(Data!D5&gt;Data!F5,3,IF(Data!D5&lt;Data!F5,0, 1)))</f>
        <v>0</v>
      </c>
      <c r="C5" s="1" t="str">
        <f>Data!E5</f>
        <v>Team Alpha</v>
      </c>
      <c r="D5">
        <f ca="1">IF(E5="Not Yet Played", 0, IF(Data!D5&lt;Data!F5,3,IF(Data!D5&gt;Data!F5,0, 1)))</f>
        <v>3</v>
      </c>
      <c r="E5" t="str">
        <f ca="1">IF(Data!A5+Data!B5 &gt; NOW(), "Not Yet Played", IF(Data!D5&gt;Data!F5,Data!C5,IF(Data!D5&lt;Data!F5,Data!E5,"Draw")))</f>
        <v>Team Alpha</v>
      </c>
      <c r="F5">
        <f ca="1">IF(Data!A5+Data!B5 &lt;= NOW(),1,0)</f>
        <v>1</v>
      </c>
      <c r="G5" s="13" t="str">
        <f ca="1">LOOKUP(2,1/(COUNTIF($G$2:G4,$A$3:$A$57)=0),$A$3:$A$58)</f>
        <v>Team Horizon</v>
      </c>
      <c r="H5">
        <f t="shared" ca="1" si="1"/>
        <v>3</v>
      </c>
      <c r="I5" s="1">
        <f ca="1">SUMIF(Data!C:C,Helper!G5,Data!D:D)+SUMIF(Data!E:E,Helper!G5,Data!F:F)</f>
        <v>7</v>
      </c>
      <c r="J5" s="1">
        <f ca="1">SUMIFS(Data!F:F,Data!C:C,Helper!G5)+SUMIFS(Data!D:D,Data!E:E,Helper!G5)</f>
        <v>28</v>
      </c>
      <c r="K5" s="1">
        <f t="shared" ca="1" si="2"/>
        <v>-21</v>
      </c>
      <c r="L5">
        <f t="shared" ca="1" si="0"/>
        <v>6</v>
      </c>
      <c r="M5">
        <f t="shared" ref="M5:M13" ca="1" si="5">COUNTIF(E:E,G5)</f>
        <v>1</v>
      </c>
      <c r="N5" s="9">
        <f t="shared" ca="1" si="3"/>
        <v>0.16666666666666666</v>
      </c>
      <c r="O5" s="10">
        <f t="shared" ca="1" si="4"/>
        <v>1.1666666666666667</v>
      </c>
      <c r="P5" s="10"/>
    </row>
    <row r="6" spans="1:16" x14ac:dyDescent="0.3">
      <c r="A6" s="1" t="str">
        <f>Data!C6</f>
        <v>Team Alpha</v>
      </c>
      <c r="B6">
        <f ca="1">IF(E6="Not Yet Played", 0, IF(Data!D6&gt;Data!F6,3,IF(Data!D6&lt;Data!F6,0, 1)))</f>
        <v>3</v>
      </c>
      <c r="C6" s="1" t="str">
        <f>Data!E6</f>
        <v>Team Orion</v>
      </c>
      <c r="D6">
        <f ca="1">IF(E6="Not Yet Played", 0, IF(Data!D6&lt;Data!F6,3,IF(Data!D6&gt;Data!F6,0, 1)))</f>
        <v>0</v>
      </c>
      <c r="E6" t="str">
        <f ca="1">IF(Data!A6+Data!B6 &gt; NOW(), "Not Yet Played", IF(Data!D6&gt;Data!F6,Data!C6,IF(Data!D6&lt;Data!F6,Data!E6,"Draw")))</f>
        <v>Team Alpha</v>
      </c>
      <c r="F6">
        <f ca="1">IF(Data!A6+Data!B6 &lt;= NOW(),1,0)</f>
        <v>1</v>
      </c>
      <c r="G6" s="13" t="str">
        <f ca="1">LOOKUP(2,1/(COUNTIF($G$2:G5,$A$3:$A$57)=0),$A$3:$A$58)</f>
        <v>Team Gamma</v>
      </c>
      <c r="H6">
        <f t="shared" ca="1" si="1"/>
        <v>6</v>
      </c>
      <c r="I6" s="1">
        <f ca="1">SUMIF(Data!C:C,Helper!G6,Data!D:D)+SUMIF(Data!E:E,Helper!G6,Data!F:F)</f>
        <v>17</v>
      </c>
      <c r="J6" s="1">
        <f ca="1">SUMIFS(Data!F:F,Data!C:C,Helper!G6)+SUMIFS(Data!D:D,Data!E:E,Helper!G6)</f>
        <v>23</v>
      </c>
      <c r="K6" s="1">
        <f t="shared" ca="1" si="2"/>
        <v>-6</v>
      </c>
      <c r="L6">
        <f t="shared" ca="1" si="0"/>
        <v>7</v>
      </c>
      <c r="M6">
        <f t="shared" ca="1" si="5"/>
        <v>1</v>
      </c>
      <c r="N6" s="9">
        <f t="shared" ca="1" si="3"/>
        <v>0.14285714285714285</v>
      </c>
      <c r="O6" s="10">
        <f t="shared" ca="1" si="4"/>
        <v>2.4285714285714284</v>
      </c>
      <c r="P6" s="10"/>
    </row>
    <row r="7" spans="1:16" x14ac:dyDescent="0.3">
      <c r="A7" s="1" t="str">
        <f>Data!C7</f>
        <v>Team Charlie</v>
      </c>
      <c r="B7">
        <f ca="1">IF(E7="Not Yet Played", 0, IF(Data!D7&gt;Data!F7,3,IF(Data!D7&lt;Data!F7,0, 1)))</f>
        <v>3</v>
      </c>
      <c r="C7" s="1" t="str">
        <f>Data!E7</f>
        <v>Team Gamma</v>
      </c>
      <c r="D7">
        <f ca="1">IF(E7="Not Yet Played", 0, IF(Data!D7&lt;Data!F7,3,IF(Data!D7&gt;Data!F7,0, 1)))</f>
        <v>0</v>
      </c>
      <c r="E7" t="str">
        <f ca="1">IF(Data!A7+Data!B7 &gt; NOW(), "Not Yet Played", IF(Data!D7&gt;Data!F7,Data!C7,IF(Data!D7&lt;Data!F7,Data!E7,"Draw")))</f>
        <v>Team Charlie</v>
      </c>
      <c r="F7">
        <f ca="1">IF(Data!A7+Data!B7 &lt;= NOW(),1,0)</f>
        <v>1</v>
      </c>
      <c r="G7" s="13" t="str">
        <f ca="1">LOOKUP(2,1/(COUNTIF($G$2:G6,$A$3:$A$57)=0),$A$3:$A$58)</f>
        <v>Team Echo</v>
      </c>
      <c r="H7">
        <f t="shared" ca="1" si="1"/>
        <v>4</v>
      </c>
      <c r="I7" s="1">
        <f ca="1">SUMIF(Data!C:C,Helper!G7,Data!D:D)+SUMIF(Data!E:E,Helper!G7,Data!F:F)</f>
        <v>16</v>
      </c>
      <c r="J7" s="1">
        <f ca="1">SUMIFS(Data!F:F,Data!C:C,Helper!G7)+SUMIFS(Data!D:D,Data!E:E,Helper!G7)</f>
        <v>28</v>
      </c>
      <c r="K7" s="1">
        <f t="shared" ca="1" si="2"/>
        <v>-12</v>
      </c>
      <c r="L7">
        <f t="shared" ca="1" si="0"/>
        <v>7</v>
      </c>
      <c r="M7">
        <f t="shared" ca="1" si="5"/>
        <v>1</v>
      </c>
      <c r="N7" s="9">
        <f t="shared" ca="1" si="3"/>
        <v>0.14285714285714285</v>
      </c>
      <c r="O7" s="10">
        <f t="shared" ca="1" si="4"/>
        <v>2.2857142857142856</v>
      </c>
      <c r="P7" s="10"/>
    </row>
    <row r="8" spans="1:16" x14ac:dyDescent="0.3">
      <c r="A8" s="1" t="str">
        <f>Data!C8</f>
        <v>Team Delta</v>
      </c>
      <c r="B8">
        <f ca="1">IF(E8="Not Yet Played", 0, IF(Data!D8&gt;Data!F8,3,IF(Data!D8&lt;Data!F8,0, 1)))</f>
        <v>3</v>
      </c>
      <c r="C8" s="1" t="str">
        <f>Data!E8</f>
        <v>Team Foxtrot</v>
      </c>
      <c r="D8">
        <f ca="1">IF(E8="Not Yet Played", 0, IF(Data!D8&lt;Data!F8,3,IF(Data!D8&gt;Data!F8,0, 1)))</f>
        <v>0</v>
      </c>
      <c r="E8" t="str">
        <f ca="1">IF(Data!A8+Data!B8 &gt; NOW(), "Not Yet Played", IF(Data!D8&gt;Data!F8,Data!C8,IF(Data!D8&lt;Data!F8,Data!E8,"Draw")))</f>
        <v>Team Delta</v>
      </c>
      <c r="F8">
        <f ca="1">IF(Data!A8+Data!B8 &lt;= NOW(),1,0)</f>
        <v>1</v>
      </c>
      <c r="G8" s="13" t="str">
        <f ca="1">LOOKUP(2,1/(COUNTIF($G$2:G7,$A$3:$A$57)=0),$A$3:$A$58)</f>
        <v>Team Foxtrot</v>
      </c>
      <c r="H8">
        <f t="shared" ca="1" si="1"/>
        <v>13</v>
      </c>
      <c r="I8" s="1">
        <f ca="1">SUMIF(Data!C:C,Helper!G8,Data!D:D)+SUMIF(Data!E:E,Helper!G8,Data!F:F)</f>
        <v>20</v>
      </c>
      <c r="J8" s="1">
        <f ca="1">SUMIFS(Data!F:F,Data!C:C,Helper!G8)+SUMIFS(Data!D:D,Data!E:E,Helper!G8)</f>
        <v>6</v>
      </c>
      <c r="K8" s="1">
        <f t="shared" ca="1" si="2"/>
        <v>14</v>
      </c>
      <c r="L8">
        <f t="shared" ca="1" si="0"/>
        <v>6</v>
      </c>
      <c r="M8">
        <f t="shared" ca="1" si="5"/>
        <v>4</v>
      </c>
      <c r="N8" s="9">
        <f t="shared" ca="1" si="3"/>
        <v>0.66666666666666663</v>
      </c>
      <c r="O8" s="10">
        <f t="shared" ca="1" si="4"/>
        <v>3.3333333333333335</v>
      </c>
      <c r="P8" s="10"/>
    </row>
    <row r="9" spans="1:16" x14ac:dyDescent="0.3">
      <c r="A9" s="1" t="str">
        <f>Data!C9</f>
        <v>Team Echo</v>
      </c>
      <c r="B9">
        <f ca="1">IF(E9="Not Yet Played", 0, IF(Data!D9&gt;Data!F9,3,IF(Data!D9&lt;Data!F9,0, 1)))</f>
        <v>0</v>
      </c>
      <c r="C9" s="1" t="str">
        <f>Data!E9</f>
        <v>Team Charlie</v>
      </c>
      <c r="D9">
        <f ca="1">IF(E9="Not Yet Played", 0, IF(Data!D9&lt;Data!F9,3,IF(Data!D9&gt;Data!F9,0, 1)))</f>
        <v>3</v>
      </c>
      <c r="E9" t="str">
        <f ca="1">IF(Data!A9+Data!B9 &gt; NOW(), "Not Yet Played", IF(Data!D9&gt;Data!F9,Data!C9,IF(Data!D9&lt;Data!F9,Data!E9,"Draw")))</f>
        <v>Team Charlie</v>
      </c>
      <c r="F9">
        <f ca="1">IF(Data!A9+Data!B9 &lt;= NOW(),1,0)</f>
        <v>1</v>
      </c>
      <c r="G9" s="13" t="str">
        <f ca="1">LOOKUP(2,1/(COUNTIF($G$2:G8,$A$3:$A$57)=0),$A$3:$A$58)</f>
        <v>Team Alpha</v>
      </c>
      <c r="H9">
        <f t="shared" ca="1" si="1"/>
        <v>14</v>
      </c>
      <c r="I9" s="1">
        <f ca="1">SUMIF(Data!C:C,Helper!G9,Data!D:D)+SUMIF(Data!E:E,Helper!G9,Data!F:F)</f>
        <v>29</v>
      </c>
      <c r="J9" s="1">
        <f ca="1">SUMIFS(Data!F:F,Data!C:C,Helper!G9)+SUMIFS(Data!D:D,Data!E:E,Helper!G9)</f>
        <v>11</v>
      </c>
      <c r="K9" s="1">
        <f t="shared" ca="1" si="2"/>
        <v>18</v>
      </c>
      <c r="L9">
        <f t="shared" ca="1" si="0"/>
        <v>6</v>
      </c>
      <c r="M9">
        <f t="shared" ca="1" si="5"/>
        <v>4</v>
      </c>
      <c r="N9" s="9">
        <f t="shared" ca="1" si="3"/>
        <v>0.66666666666666663</v>
      </c>
      <c r="O9" s="10">
        <f t="shared" ca="1" si="4"/>
        <v>4.833333333333333</v>
      </c>
      <c r="P9" s="10"/>
    </row>
    <row r="10" spans="1:16" x14ac:dyDescent="0.3">
      <c r="A10" s="1" t="str">
        <f>Data!C10</f>
        <v>Team Orion</v>
      </c>
      <c r="B10">
        <f ca="1">IF(E10="Not Yet Played", 0, IF(Data!D10&gt;Data!F10,3,IF(Data!D10&lt;Data!F10,0, 1)))</f>
        <v>0</v>
      </c>
      <c r="C10" s="1" t="str">
        <f>Data!E10</f>
        <v>Team Nova</v>
      </c>
      <c r="D10">
        <f ca="1">IF(E10="Not Yet Played", 0, IF(Data!D10&lt;Data!F10,3,IF(Data!D10&gt;Data!F10,0, 1)))</f>
        <v>3</v>
      </c>
      <c r="E10" t="str">
        <f ca="1">IF(Data!A10+Data!B10 &gt; NOW(), "Not Yet Played", IF(Data!D10&gt;Data!F10,Data!C10,IF(Data!D10&lt;Data!F10,Data!E10,"Draw")))</f>
        <v>Team Nova</v>
      </c>
      <c r="F10">
        <f ca="1">IF(Data!A10+Data!B10 &lt;= NOW(),1,0)</f>
        <v>1</v>
      </c>
      <c r="G10" s="13" t="str">
        <f ca="1">LOOKUP(2,1/(COUNTIF($G$2:G9,$A$3:$A$57)=0),$A$3:$A$58)</f>
        <v>Team Charlie</v>
      </c>
      <c r="H10">
        <f t="shared" ca="1" si="1"/>
        <v>9</v>
      </c>
      <c r="I10" s="1">
        <f ca="1">SUMIF(Data!C:C,Helper!G10,Data!D:D)+SUMIF(Data!E:E,Helper!G10,Data!F:F)</f>
        <v>27</v>
      </c>
      <c r="J10" s="1">
        <f ca="1">SUMIFS(Data!F:F,Data!C:C,Helper!G10)+SUMIFS(Data!D:D,Data!E:E,Helper!G10)</f>
        <v>17</v>
      </c>
      <c r="K10" s="1">
        <f t="shared" ca="1" si="2"/>
        <v>10</v>
      </c>
      <c r="L10">
        <f t="shared" ca="1" si="0"/>
        <v>6</v>
      </c>
      <c r="M10">
        <f t="shared" ca="1" si="5"/>
        <v>3</v>
      </c>
      <c r="N10" s="9">
        <f t="shared" ca="1" si="3"/>
        <v>0.5</v>
      </c>
      <c r="O10" s="10">
        <f t="shared" ca="1" si="4"/>
        <v>4.5</v>
      </c>
      <c r="P10" s="10"/>
    </row>
    <row r="11" spans="1:16" x14ac:dyDescent="0.3">
      <c r="A11" s="1" t="str">
        <f>Data!C11</f>
        <v>Team Gamma</v>
      </c>
      <c r="B11">
        <f ca="1">IF(E11="Not Yet Played", 0, IF(Data!D11&gt;Data!F11,3,IF(Data!D11&lt;Data!F11,0, 1)))</f>
        <v>0</v>
      </c>
      <c r="C11" s="1" t="str">
        <f>Data!E11</f>
        <v>Team Indigo</v>
      </c>
      <c r="D11">
        <f ca="1">IF(E11="Not Yet Played", 0, IF(Data!D11&lt;Data!F11,3,IF(Data!D11&gt;Data!F11,0, 1)))</f>
        <v>3</v>
      </c>
      <c r="E11" t="str">
        <f ca="1">IF(Data!A11+Data!B11 &gt; NOW(), "Not Yet Played", IF(Data!D11&gt;Data!F11,Data!C11,IF(Data!D11&lt;Data!F11,Data!E11,"Draw")))</f>
        <v>Team Indigo</v>
      </c>
      <c r="F11">
        <f ca="1">IF(Data!A11+Data!B11 &lt;= NOW(),1,0)</f>
        <v>1</v>
      </c>
      <c r="G11" s="13" t="str">
        <f ca="1">LOOKUP(2,1/(COUNTIF($G$2:G10,$A$3:$A$57)=0),$A$3:$A$58)</f>
        <v>Team Nova</v>
      </c>
      <c r="H11">
        <f t="shared" ca="1" si="1"/>
        <v>9</v>
      </c>
      <c r="I11" s="1">
        <f ca="1">SUMIF(Data!C:C,Helper!G11,Data!D:D)+SUMIF(Data!E:E,Helper!G11,Data!F:F)</f>
        <v>19</v>
      </c>
      <c r="J11" s="1">
        <f ca="1">SUMIFS(Data!F:F,Data!C:C,Helper!G11)+SUMIFS(Data!D:D,Data!E:E,Helper!G11)</f>
        <v>16</v>
      </c>
      <c r="K11" s="1">
        <f t="shared" ca="1" si="2"/>
        <v>3</v>
      </c>
      <c r="L11">
        <f t="shared" ca="1" si="0"/>
        <v>5</v>
      </c>
      <c r="M11">
        <f t="shared" ca="1" si="5"/>
        <v>3</v>
      </c>
      <c r="N11" s="9">
        <f t="shared" ca="1" si="3"/>
        <v>0.6</v>
      </c>
      <c r="O11" s="10">
        <f t="shared" ca="1" si="4"/>
        <v>3.8</v>
      </c>
      <c r="P11" s="10"/>
    </row>
    <row r="12" spans="1:16" x14ac:dyDescent="0.3">
      <c r="A12" s="1" t="str">
        <f>Data!C12</f>
        <v>Team Horizon</v>
      </c>
      <c r="B12">
        <f ca="1">IF(E12="Not Yet Played", 0, IF(Data!D12&gt;Data!F12,3,IF(Data!D12&lt;Data!F12,0, 1)))</f>
        <v>0</v>
      </c>
      <c r="C12" s="1" t="str">
        <f>Data!E12</f>
        <v>Team Delta</v>
      </c>
      <c r="D12">
        <f ca="1">IF(E12="Not Yet Played", 0, IF(Data!D12&lt;Data!F12,3,IF(Data!D12&gt;Data!F12,0, 1)))</f>
        <v>3</v>
      </c>
      <c r="E12" t="str">
        <f ca="1">IF(Data!A12+Data!B12 &gt; NOW(), "Not Yet Played", IF(Data!D12&gt;Data!F12,Data!C12,IF(Data!D12&lt;Data!F12,Data!E12,"Draw")))</f>
        <v>Team Delta</v>
      </c>
      <c r="F12">
        <f ca="1">IF(Data!A12+Data!B12 &lt;= NOW(),1,0)</f>
        <v>1</v>
      </c>
      <c r="G12" s="13" t="str">
        <f ca="1">LOOKUP(2,1/(COUNTIF($G$2:G11,$A$3:$A$57)=0),$A$3:$A$58)</f>
        <v>Team Indigo</v>
      </c>
      <c r="H12">
        <f t="shared" ca="1" si="1"/>
        <v>18</v>
      </c>
      <c r="I12" s="1">
        <f ca="1">SUMIF(Data!C:C,Helper!G12,Data!D:D)+SUMIF(Data!E:E,Helper!G12,Data!F:F)</f>
        <v>28</v>
      </c>
      <c r="J12" s="1">
        <f ca="1">SUMIFS(Data!F:F,Data!C:C,Helper!G12)+SUMIFS(Data!D:D,Data!E:E,Helper!G12)</f>
        <v>9</v>
      </c>
      <c r="K12" s="1">
        <f t="shared" ca="1" si="2"/>
        <v>19</v>
      </c>
      <c r="L12">
        <f t="shared" ca="1" si="0"/>
        <v>6</v>
      </c>
      <c r="M12">
        <f t="shared" ca="1" si="5"/>
        <v>6</v>
      </c>
      <c r="N12" s="9">
        <f t="shared" ca="1" si="3"/>
        <v>1</v>
      </c>
      <c r="O12" s="10">
        <f t="shared" ca="1" si="4"/>
        <v>4.666666666666667</v>
      </c>
      <c r="P12" s="10"/>
    </row>
    <row r="13" spans="1:16" x14ac:dyDescent="0.3">
      <c r="A13" s="1" t="str">
        <f>Data!C13</f>
        <v>Team Indigo</v>
      </c>
      <c r="B13">
        <f ca="1">IF(E13="Not Yet Played", 0, IF(Data!D13&gt;Data!F13,3,IF(Data!D13&lt;Data!F13,0, 1)))</f>
        <v>3</v>
      </c>
      <c r="C13" s="1" t="str">
        <f>Data!E13</f>
        <v>Team Bravo</v>
      </c>
      <c r="D13">
        <f ca="1">IF(E13="Not Yet Played", 0, IF(Data!D13&lt;Data!F13,3,IF(Data!D13&gt;Data!F13,0, 1)))</f>
        <v>0</v>
      </c>
      <c r="E13" t="str">
        <f ca="1">IF(Data!A13+Data!B13 &gt; NOW(), "Not Yet Played", IF(Data!D13&gt;Data!F13,Data!C13,IF(Data!D13&lt;Data!F13,Data!E13,"Draw")))</f>
        <v>Team Indigo</v>
      </c>
      <c r="F13">
        <f ca="1">IF(Data!A13+Data!B13 &lt;= NOW(),1,0)</f>
        <v>1</v>
      </c>
      <c r="G13" s="13" t="str">
        <f ca="1">LOOKUP(2,1/(COUNTIF($G$2:G12,$A$3:$A$57)=0),$A$3:$A$58)</f>
        <v>Team Orion</v>
      </c>
      <c r="H13">
        <f t="shared" ca="1" si="1"/>
        <v>0</v>
      </c>
      <c r="I13" s="1">
        <f ca="1">SUMIF(Data!C:C,Helper!G13,Data!D:D)+SUMIF(Data!E:E,Helper!G13,Data!F:F)</f>
        <v>7</v>
      </c>
      <c r="J13" s="1">
        <f ca="1">SUMIFS(Data!F:F,Data!C:C,Helper!G13)+SUMIFS(Data!D:D,Data!E:E,Helper!G13)</f>
        <v>35</v>
      </c>
      <c r="K13" s="1">
        <f t="shared" ca="1" si="2"/>
        <v>-28</v>
      </c>
      <c r="L13">
        <f t="shared" ca="1" si="0"/>
        <v>6</v>
      </c>
      <c r="M13">
        <f t="shared" ca="1" si="5"/>
        <v>0</v>
      </c>
      <c r="N13" s="9">
        <f t="shared" ca="1" si="3"/>
        <v>0</v>
      </c>
      <c r="O13" s="10">
        <f t="shared" ca="1" si="4"/>
        <v>1.1666666666666667</v>
      </c>
      <c r="P13" s="10"/>
    </row>
    <row r="14" spans="1:16" x14ac:dyDescent="0.3">
      <c r="A14" s="1" t="str">
        <f>Data!C14</f>
        <v>Team Nova</v>
      </c>
      <c r="B14">
        <f ca="1">IF(E14="Not Yet Played", 0, IF(Data!D14&gt;Data!F14,3,IF(Data!D14&lt;Data!F14,0, 1)))</f>
        <v>3</v>
      </c>
      <c r="C14" s="1" t="str">
        <f>Data!E14</f>
        <v>Team Echo</v>
      </c>
      <c r="D14">
        <f ca="1">IF(E14="Not Yet Played", 0, IF(Data!D14&lt;Data!F14,3,IF(Data!D14&gt;Data!F14,0, 1)))</f>
        <v>0</v>
      </c>
      <c r="E14" t="str">
        <f ca="1">IF(Data!A14+Data!B14 &gt; NOW(), "Not Yet Played", IF(Data!D14&gt;Data!F14,Data!C14,IF(Data!D14&lt;Data!F14,Data!E14,"Draw")))</f>
        <v>Team Nova</v>
      </c>
      <c r="F14">
        <f ca="1">IF(Data!A14+Data!B14 &lt;= NOW(),1,0)</f>
        <v>1</v>
      </c>
      <c r="G14" s="13"/>
    </row>
    <row r="15" spans="1:16" x14ac:dyDescent="0.3">
      <c r="A15" s="1" t="str">
        <f>Data!C15</f>
        <v>Team Foxtrot</v>
      </c>
      <c r="B15">
        <f ca="1">IF(E15="Not Yet Played", 0, IF(Data!D15&gt;Data!F15,3,IF(Data!D15&lt;Data!F15,0, 1)))</f>
        <v>3</v>
      </c>
      <c r="C15" s="1" t="str">
        <f>Data!E15</f>
        <v>Team Horizon</v>
      </c>
      <c r="D15">
        <f ca="1">IF(E15="Not Yet Played", 0, IF(Data!D15&lt;Data!F15,3,IF(Data!D15&gt;Data!F15,0, 1)))</f>
        <v>0</v>
      </c>
      <c r="E15" t="str">
        <f ca="1">IF(Data!A15+Data!B15 &gt; NOW(), "Not Yet Played", IF(Data!D15&gt;Data!F15,Data!C15,IF(Data!D15&lt;Data!F15,Data!E15,"Draw")))</f>
        <v>Team Foxtrot</v>
      </c>
      <c r="F15">
        <f ca="1">IF(Data!A15+Data!B15 &lt;= NOW(),1,0)</f>
        <v>1</v>
      </c>
    </row>
    <row r="16" spans="1:16" x14ac:dyDescent="0.3">
      <c r="A16" s="1" t="str">
        <f>Data!C16</f>
        <v>Team Charlie</v>
      </c>
      <c r="B16">
        <f ca="1">IF(E16="Not Yet Played", 0, IF(Data!D16&gt;Data!F16,3,IF(Data!D16&lt;Data!F16,0, 1)))</f>
        <v>3</v>
      </c>
      <c r="C16" s="1" t="str">
        <f>Data!E16</f>
        <v>Team Orion</v>
      </c>
      <c r="D16">
        <f ca="1">IF(E16="Not Yet Played", 0, IF(Data!D16&lt;Data!F16,3,IF(Data!D16&gt;Data!F16,0, 1)))</f>
        <v>0</v>
      </c>
      <c r="E16" t="str">
        <f ca="1">IF(Data!A16+Data!B16 &gt; NOW(), "Not Yet Played", IF(Data!D16&gt;Data!F16,Data!C16,IF(Data!D16&lt;Data!F16,Data!E16,"Draw")))</f>
        <v>Team Charlie</v>
      </c>
      <c r="F16">
        <f ca="1">IF(Data!A16+Data!B16 &lt;= NOW(),1,0)</f>
        <v>1</v>
      </c>
    </row>
    <row r="17" spans="1:6" x14ac:dyDescent="0.3">
      <c r="A17" s="1" t="str">
        <f>Data!C17</f>
        <v>Team Delta</v>
      </c>
      <c r="B17">
        <f ca="1">IF(E17="Not Yet Played", 0, IF(Data!D17&gt;Data!F17,3,IF(Data!D17&lt;Data!F17,0, 1)))</f>
        <v>3</v>
      </c>
      <c r="C17" s="1" t="str">
        <f>Data!E17</f>
        <v>Team Bravo</v>
      </c>
      <c r="D17">
        <f ca="1">IF(E17="Not Yet Played", 0, IF(Data!D17&lt;Data!F17,3,IF(Data!D17&gt;Data!F17,0, 1)))</f>
        <v>0</v>
      </c>
      <c r="E17" t="str">
        <f ca="1">IF(Data!A17+Data!B17 &gt; NOW(), "Not Yet Played", IF(Data!D17&gt;Data!F17,Data!C17,IF(Data!D17&lt;Data!F17,Data!E17,"Draw")))</f>
        <v>Team Delta</v>
      </c>
      <c r="F17">
        <f ca="1">IF(Data!A17+Data!B17 &lt;= NOW(),1,0)</f>
        <v>1</v>
      </c>
    </row>
    <row r="18" spans="1:6" x14ac:dyDescent="0.3">
      <c r="A18" s="1" t="str">
        <f>Data!C18</f>
        <v>Team Indigo</v>
      </c>
      <c r="B18">
        <f ca="1">IF(E18="Not Yet Played", 0, IF(Data!D18&gt;Data!F18,3,IF(Data!D18&lt;Data!F18,0, 1)))</f>
        <v>3</v>
      </c>
      <c r="C18" s="1" t="str">
        <f>Data!E18</f>
        <v>Team Echo</v>
      </c>
      <c r="D18">
        <f ca="1">IF(E18="Not Yet Played", 0, IF(Data!D18&lt;Data!F18,3,IF(Data!D18&gt;Data!F18,0, 1)))</f>
        <v>0</v>
      </c>
      <c r="E18" t="str">
        <f ca="1">IF(Data!A18+Data!B18 &gt; NOW(), "Not Yet Played", IF(Data!D18&gt;Data!F18,Data!C18,IF(Data!D18&lt;Data!F18,Data!E18,"Draw")))</f>
        <v>Team Indigo</v>
      </c>
      <c r="F18">
        <f ca="1">IF(Data!A18+Data!B18 &lt;= NOW(),1,0)</f>
        <v>1</v>
      </c>
    </row>
    <row r="19" spans="1:6" x14ac:dyDescent="0.3">
      <c r="A19" s="1" t="str">
        <f>Data!C19</f>
        <v>Team Bravo</v>
      </c>
      <c r="B19">
        <f ca="1">IF(E19="Not Yet Played", 0, IF(Data!D19&gt;Data!F19,3,IF(Data!D19&lt;Data!F19,0, 1)))</f>
        <v>0</v>
      </c>
      <c r="C19" s="1" t="str">
        <f>Data!E19</f>
        <v>Team Foxtrot</v>
      </c>
      <c r="D19">
        <f ca="1">IF(E19="Not Yet Played", 0, IF(Data!D19&lt;Data!F19,3,IF(Data!D19&gt;Data!F19,0, 1)))</f>
        <v>3</v>
      </c>
      <c r="E19" t="str">
        <f ca="1">IF(Data!A19+Data!B19 &gt; NOW(), "Not Yet Played", IF(Data!D19&gt;Data!F19,Data!C19,IF(Data!D19&lt;Data!F19,Data!E19,"Draw")))</f>
        <v>Team Foxtrot</v>
      </c>
      <c r="F19">
        <f ca="1">IF(Data!A19+Data!B19 &lt;= NOW(),1,0)</f>
        <v>1</v>
      </c>
    </row>
    <row r="20" spans="1:6" x14ac:dyDescent="0.3">
      <c r="A20" s="1" t="str">
        <f>Data!C20</f>
        <v>Team Orion</v>
      </c>
      <c r="B20">
        <f ca="1">IF(E20="Not Yet Played", 0, IF(Data!D20&gt;Data!F20,3,IF(Data!D20&lt;Data!F20,0, 1)))</f>
        <v>0</v>
      </c>
      <c r="C20" s="1" t="str">
        <f>Data!E20</f>
        <v>Team Indigo</v>
      </c>
      <c r="D20">
        <f ca="1">IF(E20="Not Yet Played", 0, IF(Data!D20&lt;Data!F20,3,IF(Data!D20&gt;Data!F20,0, 1)))</f>
        <v>3</v>
      </c>
      <c r="E20" t="str">
        <f ca="1">IF(Data!A20+Data!B20 &gt; NOW(), "Not Yet Played", IF(Data!D20&gt;Data!F20,Data!C20,IF(Data!D20&lt;Data!F20,Data!E20,"Draw")))</f>
        <v>Team Indigo</v>
      </c>
      <c r="F20">
        <f ca="1">IF(Data!A20+Data!B20 &lt;= NOW(),1,0)</f>
        <v>1</v>
      </c>
    </row>
    <row r="21" spans="1:6" x14ac:dyDescent="0.3">
      <c r="A21" s="1" t="str">
        <f>Data!C21</f>
        <v>Team Nova</v>
      </c>
      <c r="B21">
        <f ca="1">IF(E21="Not Yet Played", 0, IF(Data!D21&gt;Data!F21,3,IF(Data!D21&lt;Data!F21,0, 1)))</f>
        <v>3</v>
      </c>
      <c r="C21" s="1" t="str">
        <f>Data!E21</f>
        <v>Team Charlie</v>
      </c>
      <c r="D21">
        <f ca="1">IF(E21="Not Yet Played", 0, IF(Data!D21&lt;Data!F21,3,IF(Data!D21&gt;Data!F21,0, 1)))</f>
        <v>0</v>
      </c>
      <c r="E21" t="str">
        <f ca="1">IF(Data!A21+Data!B21 &gt; NOW(), "Not Yet Played", IF(Data!D21&gt;Data!F21,Data!C21,IF(Data!D21&lt;Data!F21,Data!E21,"Draw")))</f>
        <v>Team Nova</v>
      </c>
      <c r="F21">
        <f ca="1">IF(Data!A21+Data!B21 &lt;= NOW(),1,0)</f>
        <v>1</v>
      </c>
    </row>
    <row r="22" spans="1:6" x14ac:dyDescent="0.3">
      <c r="A22" s="1" t="str">
        <f>Data!C22</f>
        <v>Team Indigo</v>
      </c>
      <c r="B22">
        <f ca="1">IF(E22="Not Yet Played", 0, IF(Data!D22&gt;Data!F22,3,IF(Data!D22&lt;Data!F22,0, 1)))</f>
        <v>3</v>
      </c>
      <c r="C22" s="1" t="str">
        <f>Data!E22</f>
        <v>Team Nova</v>
      </c>
      <c r="D22">
        <f ca="1">IF(E22="Not Yet Played", 0, IF(Data!D22&lt;Data!F22,3,IF(Data!D22&gt;Data!F22,0, 1)))</f>
        <v>0</v>
      </c>
      <c r="E22" t="str">
        <f ca="1">IF(Data!A22+Data!B22 &gt; NOW(), "Not Yet Played", IF(Data!D22&gt;Data!F22,Data!C22,IF(Data!D22&lt;Data!F22,Data!E22,"Draw")))</f>
        <v>Team Indigo</v>
      </c>
      <c r="F22">
        <f ca="1">IF(Data!A22+Data!B22 &lt;= NOW(),1,0)</f>
        <v>1</v>
      </c>
    </row>
    <row r="23" spans="1:6" x14ac:dyDescent="0.3">
      <c r="A23" s="1" t="str">
        <f>Data!C23</f>
        <v>Team Foxtrot</v>
      </c>
      <c r="B23">
        <f ca="1">IF(E23="Not Yet Played", 0, IF(Data!D23&gt;Data!F23,3,IF(Data!D23&lt;Data!F23,0, 1)))</f>
        <v>1</v>
      </c>
      <c r="C23" s="1" t="str">
        <f>Data!E23</f>
        <v>Team Gamma</v>
      </c>
      <c r="D23">
        <f ca="1">IF(E23="Not Yet Played", 0, IF(Data!D23&lt;Data!F23,3,IF(Data!D23&gt;Data!F23,0, 1)))</f>
        <v>1</v>
      </c>
      <c r="E23" t="str">
        <f ca="1">IF(Data!A23+Data!B23 &gt; NOW(), "Not Yet Played", IF(Data!D23&gt;Data!F23,Data!C23,IF(Data!D23&lt;Data!F23,Data!E23,"Draw")))</f>
        <v>Draw</v>
      </c>
      <c r="F23">
        <f ca="1">IF(Data!A23+Data!B23 &lt;= NOW(),1,0)</f>
        <v>1</v>
      </c>
    </row>
    <row r="24" spans="1:6" x14ac:dyDescent="0.3">
      <c r="A24" s="1" t="str">
        <f>Data!C24</f>
        <v>Team Delta</v>
      </c>
      <c r="B24">
        <f ca="1">IF(E24="Not Yet Played", 0, IF(Data!D24&gt;Data!F24,3,IF(Data!D24&lt;Data!F24,0, 1)))</f>
        <v>3</v>
      </c>
      <c r="C24" s="1" t="str">
        <f>Data!E24</f>
        <v>Team Echo</v>
      </c>
      <c r="D24">
        <f ca="1">IF(E24="Not Yet Played", 0, IF(Data!D24&lt;Data!F24,3,IF(Data!D24&gt;Data!F24,0, 1)))</f>
        <v>0</v>
      </c>
      <c r="E24" t="str">
        <f ca="1">IF(Data!A24+Data!B24 &gt; NOW(), "Not Yet Played", IF(Data!D24&gt;Data!F24,Data!C24,IF(Data!D24&lt;Data!F24,Data!E24,"Draw")))</f>
        <v>Team Delta</v>
      </c>
      <c r="F24">
        <f ca="1">IF(Data!A24+Data!B24 &lt;= NOW(),1,0)</f>
        <v>1</v>
      </c>
    </row>
    <row r="25" spans="1:6" x14ac:dyDescent="0.3">
      <c r="A25" s="1" t="str">
        <f>Data!C25</f>
        <v>Team Horizon</v>
      </c>
      <c r="B25">
        <f ca="1">IF(E25="Not Yet Played", 0, IF(Data!D25&gt;Data!F25,3,IF(Data!D25&lt;Data!F25,0, 1)))</f>
        <v>0</v>
      </c>
      <c r="C25" s="1" t="str">
        <f>Data!E25</f>
        <v>Team Bravo</v>
      </c>
      <c r="D25">
        <f ca="1">IF(E25="Not Yet Played", 0, IF(Data!D25&lt;Data!F25,3,IF(Data!D25&gt;Data!F25,0, 1)))</f>
        <v>3</v>
      </c>
      <c r="E25" t="str">
        <f ca="1">IF(Data!A25+Data!B25 &gt; NOW(), "Not Yet Played", IF(Data!D25&gt;Data!F25,Data!C25,IF(Data!D25&lt;Data!F25,Data!E25,"Draw")))</f>
        <v>Team Bravo</v>
      </c>
      <c r="F25">
        <f ca="1">IF(Data!A25+Data!B25 &lt;= NOW(),1,0)</f>
        <v>1</v>
      </c>
    </row>
    <row r="26" spans="1:6" x14ac:dyDescent="0.3">
      <c r="A26" s="1" t="str">
        <f>Data!C26</f>
        <v>Team Gamma</v>
      </c>
      <c r="B26">
        <f ca="1">IF(E26="Not Yet Played", 0, IF(Data!D26&gt;Data!F26,3,IF(Data!D26&lt;Data!F26,0, 1)))</f>
        <v>1</v>
      </c>
      <c r="C26" s="1" t="str">
        <f>Data!E26</f>
        <v>Team Delta</v>
      </c>
      <c r="D26">
        <f ca="1">IF(E26="Not Yet Played", 0, IF(Data!D26&lt;Data!F26,3,IF(Data!D26&gt;Data!F26,0, 1)))</f>
        <v>1</v>
      </c>
      <c r="E26" t="str">
        <f ca="1">IF(Data!A26+Data!B26 &gt; NOW(), "Not Yet Played", IF(Data!D26&gt;Data!F26,Data!C26,IF(Data!D26&lt;Data!F26,Data!E26,"Draw")))</f>
        <v>Draw</v>
      </c>
      <c r="F26">
        <f ca="1">IF(Data!A26+Data!B26 &lt;= NOW(),1,0)</f>
        <v>1</v>
      </c>
    </row>
    <row r="27" spans="1:6" x14ac:dyDescent="0.3">
      <c r="A27" s="1" t="str">
        <f>Data!C27</f>
        <v>Team Alpha</v>
      </c>
      <c r="B27">
        <f ca="1">IF(E27="Not Yet Played", 0, IF(Data!D27&gt;Data!F27,3,IF(Data!D27&lt;Data!F27,0, 1)))</f>
        <v>3</v>
      </c>
      <c r="C27" s="1" t="str">
        <f>Data!E27</f>
        <v>Team Charlie</v>
      </c>
      <c r="D27">
        <f ca="1">IF(E27="Not Yet Played", 0, IF(Data!D27&lt;Data!F27,3,IF(Data!D27&gt;Data!F27,0, 1)))</f>
        <v>0</v>
      </c>
      <c r="E27" t="str">
        <f ca="1">IF(Data!A27+Data!B27 &gt; NOW(), "Not Yet Played", IF(Data!D27&gt;Data!F27,Data!C27,IF(Data!D27&lt;Data!F27,Data!E27,"Draw")))</f>
        <v>Team Alpha</v>
      </c>
      <c r="F27">
        <f ca="1">IF(Data!A27+Data!B27 &lt;= NOW(),1,0)</f>
        <v>1</v>
      </c>
    </row>
    <row r="28" spans="1:6" x14ac:dyDescent="0.3">
      <c r="A28" s="1" t="str">
        <f>Data!C28</f>
        <v>Team Echo</v>
      </c>
      <c r="B28">
        <f ca="1">IF(E28="Not Yet Played", 0, IF(Data!D28&gt;Data!F28,3,IF(Data!D28&lt;Data!F28,0, 1)))</f>
        <v>1</v>
      </c>
      <c r="C28" s="1" t="str">
        <f>Data!E28</f>
        <v>Team Alpha</v>
      </c>
      <c r="D28">
        <f ca="1">IF(E28="Not Yet Played", 0, IF(Data!D28&lt;Data!F28,3,IF(Data!D28&gt;Data!F28,0, 1)))</f>
        <v>1</v>
      </c>
      <c r="E28" t="str">
        <f ca="1">IF(Data!A28+Data!B28 &gt; NOW(), "Not Yet Played", IF(Data!D28&gt;Data!F28,Data!C28,IF(Data!D28&lt;Data!F28,Data!E28,"Draw")))</f>
        <v>Draw</v>
      </c>
      <c r="F28">
        <f ca="1">IF(Data!A28+Data!B28 &lt;= NOW(),1,0)</f>
        <v>1</v>
      </c>
    </row>
    <row r="29" spans="1:6" x14ac:dyDescent="0.3">
      <c r="A29" s="1" t="str">
        <f>Data!C29</f>
        <v>Team Charlie</v>
      </c>
      <c r="B29">
        <f ca="1">IF(E29="Not Yet Played", 0, IF(Data!D29&gt;Data!F29,3,IF(Data!D29&lt;Data!F29,0, 1)))</f>
        <v>0</v>
      </c>
      <c r="C29" s="1" t="str">
        <f>Data!E29</f>
        <v>Team Indigo</v>
      </c>
      <c r="D29">
        <f ca="1">IF(E29="Not Yet Played", 0, IF(Data!D29&lt;Data!F29,3,IF(Data!D29&gt;Data!F29,0, 1)))</f>
        <v>3</v>
      </c>
      <c r="E29" t="str">
        <f ca="1">IF(Data!A29+Data!B29 &gt; NOW(), "Not Yet Played", IF(Data!D29&gt;Data!F29,Data!C29,IF(Data!D29&lt;Data!F29,Data!E29,"Draw")))</f>
        <v>Team Indigo</v>
      </c>
      <c r="F29">
        <f ca="1">IF(Data!A29+Data!B29 &lt;= NOW(),1,0)</f>
        <v>1</v>
      </c>
    </row>
    <row r="30" spans="1:6" x14ac:dyDescent="0.3">
      <c r="A30" s="1" t="str">
        <f>Data!C30</f>
        <v>Team Echo</v>
      </c>
      <c r="B30">
        <f ca="1">IF(E30="Not Yet Played", 0, IF(Data!D30&gt;Data!F30,3,IF(Data!D30&lt;Data!F30,0, 1)))</f>
        <v>0</v>
      </c>
      <c r="C30" s="1" t="str">
        <f>Data!E30</f>
        <v>Team Foxtrot</v>
      </c>
      <c r="D30">
        <f ca="1">IF(E30="Not Yet Played", 0, IF(Data!D30&lt;Data!F30,3,IF(Data!D30&gt;Data!F30,0, 1)))</f>
        <v>3</v>
      </c>
      <c r="E30" t="str">
        <f ca="1">IF(Data!A30+Data!B30 &gt; NOW(), "Not Yet Played", IF(Data!D30&gt;Data!F30,Data!C30,IF(Data!D30&lt;Data!F30,Data!E30,"Draw")))</f>
        <v>Team Foxtrot</v>
      </c>
      <c r="F30">
        <f ca="1">IF(Data!A30+Data!B30 &lt;= NOW(),1,0)</f>
        <v>1</v>
      </c>
    </row>
    <row r="31" spans="1:6" x14ac:dyDescent="0.3">
      <c r="A31" s="1" t="str">
        <f>Data!C31</f>
        <v>Team Gamma</v>
      </c>
      <c r="B31">
        <f ca="1">IF(E31="Not Yet Played", 0, IF(Data!D31&gt;Data!F31,3,IF(Data!D31&lt;Data!F31,0, 1)))</f>
        <v>0</v>
      </c>
      <c r="C31" s="1" t="str">
        <f>Data!E31</f>
        <v>Team Horizon</v>
      </c>
      <c r="D31">
        <f ca="1">IF(E31="Not Yet Played", 0, IF(Data!D31&lt;Data!F31,3,IF(Data!D31&gt;Data!F31,0, 1)))</f>
        <v>3</v>
      </c>
      <c r="E31" t="str">
        <f ca="1">IF(Data!A31+Data!B31 &gt; NOW(), "Not Yet Played", IF(Data!D31&gt;Data!F31,Data!C31,IF(Data!D31&lt;Data!F31,Data!E31,"Draw")))</f>
        <v>Team Horizon</v>
      </c>
      <c r="F31">
        <f ca="1">IF(Data!A31+Data!B31 &lt;= NOW(),1,0)</f>
        <v>1</v>
      </c>
    </row>
    <row r="32" spans="1:6" x14ac:dyDescent="0.3">
      <c r="A32" s="1" t="str">
        <f>Data!C32</f>
        <v>Team Orion</v>
      </c>
      <c r="B32">
        <f ca="1">IF(E32="Not Yet Played", 0, IF(Data!D32&gt;Data!F32,3,IF(Data!D32&lt;Data!F32,0, 1)))</f>
        <v>0</v>
      </c>
      <c r="C32" s="1" t="str">
        <f>Data!E32</f>
        <v>Team Delta</v>
      </c>
      <c r="D32">
        <f ca="1">IF(E32="Not Yet Played", 0, IF(Data!D32&lt;Data!F32,3,IF(Data!D32&gt;Data!F32,0, 1)))</f>
        <v>3</v>
      </c>
      <c r="E32" t="str">
        <f ca="1">IF(Data!A32+Data!B32 &gt; NOW(), "Not Yet Played", IF(Data!D32&gt;Data!F32,Data!C32,IF(Data!D32&lt;Data!F32,Data!E32,"Draw")))</f>
        <v>Team Delta</v>
      </c>
      <c r="F32">
        <f ca="1">IF(Data!A32+Data!B32 &lt;= NOW(),1,0)</f>
        <v>1</v>
      </c>
    </row>
    <row r="33" spans="1:6" x14ac:dyDescent="0.3">
      <c r="A33" s="1" t="str">
        <f>Data!C33</f>
        <v>Team Bravo</v>
      </c>
      <c r="B33">
        <f ca="1">IF(E33="Not Yet Played", 0, IF(Data!D33&gt;Data!F33,3,IF(Data!D33&lt;Data!F33,0, 1)))</f>
        <v>0</v>
      </c>
      <c r="C33" s="1" t="str">
        <f>Data!E33</f>
        <v>Team Gamma</v>
      </c>
      <c r="D33">
        <f ca="1">IF(E33="Not Yet Played", 0, IF(Data!D33&lt;Data!F33,3,IF(Data!D33&gt;Data!F33,0, 1)))</f>
        <v>3</v>
      </c>
      <c r="E33" t="str">
        <f ca="1">IF(Data!A33+Data!B33 &gt; NOW(), "Not Yet Played", IF(Data!D33&gt;Data!F33,Data!C33,IF(Data!D33&lt;Data!F33,Data!E33,"Draw")))</f>
        <v>Team Gamma</v>
      </c>
      <c r="F33">
        <f ca="1">IF(Data!A33+Data!B33 &lt;= NOW(),1,0)</f>
        <v>1</v>
      </c>
    </row>
    <row r="34" spans="1:6" x14ac:dyDescent="0.3">
      <c r="A34" s="1" t="str">
        <f>Data!C34</f>
        <v>Team Horizon</v>
      </c>
      <c r="B34">
        <f ca="1">IF(E34="Not Yet Played", 0, IF(Data!D34&gt;Data!F34,3,IF(Data!D34&lt;Data!F34,0, 1)))</f>
        <v>0</v>
      </c>
      <c r="C34" s="1" t="str">
        <f>Data!E34</f>
        <v>Team Echo</v>
      </c>
      <c r="D34">
        <f ca="1">IF(E34="Not Yet Played", 0, IF(Data!D34&lt;Data!F34,3,IF(Data!D34&gt;Data!F34,0, 1)))</f>
        <v>3</v>
      </c>
      <c r="E34" t="str">
        <f ca="1">IF(Data!A34+Data!B34 &gt; NOW(), "Not Yet Played", IF(Data!D34&gt;Data!F34,Data!C34,IF(Data!D34&lt;Data!F34,Data!E34,"Draw")))</f>
        <v>Team Echo</v>
      </c>
      <c r="F34">
        <f ca="1">IF(Data!A34+Data!B34 &lt;= NOW(),1,0)</f>
        <v>1</v>
      </c>
    </row>
    <row r="35" spans="1:6" x14ac:dyDescent="0.3">
      <c r="A35" s="1" t="str">
        <f>Data!C35</f>
        <v>Team Delta</v>
      </c>
      <c r="B35">
        <f ca="1">IF(E35="Not Yet Played", 0, IF(Data!D35&gt;Data!F35,3,IF(Data!D35&lt;Data!F35,0, 1)))</f>
        <v>3</v>
      </c>
      <c r="C35" s="1" t="str">
        <f>Data!E35</f>
        <v>Team Nova</v>
      </c>
      <c r="D35">
        <f ca="1">IF(E35="Not Yet Played", 0, IF(Data!D35&lt;Data!F35,3,IF(Data!D35&gt;Data!F35,0, 1)))</f>
        <v>0</v>
      </c>
      <c r="E35" t="str">
        <f ca="1">IF(Data!A35+Data!B35 &gt; NOW(), "Not Yet Played", IF(Data!D35&gt;Data!F35,Data!C35,IF(Data!D35&lt;Data!F35,Data!E35,"Draw")))</f>
        <v>Team Delta</v>
      </c>
      <c r="F35">
        <f ca="1">IF(Data!A35+Data!B35 &lt;= NOW(),1,0)</f>
        <v>1</v>
      </c>
    </row>
    <row r="36" spans="1:6" x14ac:dyDescent="0.3">
      <c r="A36" s="1" t="str">
        <f>Data!C36</f>
        <v>Team Foxtrot</v>
      </c>
      <c r="B36">
        <f ca="1">IF(E36="Not Yet Played", 0, IF(Data!D36&gt;Data!F36,3,IF(Data!D36&lt;Data!F36,0, 1)))</f>
        <v>3</v>
      </c>
      <c r="C36" s="1" t="str">
        <f>Data!E36</f>
        <v>Team Orion</v>
      </c>
      <c r="D36">
        <f ca="1">IF(E36="Not Yet Played", 0, IF(Data!D36&lt;Data!F36,3,IF(Data!D36&gt;Data!F36,0, 1)))</f>
        <v>0</v>
      </c>
      <c r="E36" t="str">
        <f ca="1">IF(Data!A36+Data!B36 &gt; NOW(), "Not Yet Played", IF(Data!D36&gt;Data!F36,Data!C36,IF(Data!D36&lt;Data!F36,Data!E36,"Draw")))</f>
        <v>Team Foxtrot</v>
      </c>
      <c r="F36">
        <f ca="1">IF(Data!A36+Data!B36 &lt;= NOW(),1,0)</f>
        <v>1</v>
      </c>
    </row>
    <row r="37" spans="1:6" x14ac:dyDescent="0.3">
      <c r="A37" s="1" t="str">
        <f>Data!C37</f>
        <v>Team Echo</v>
      </c>
      <c r="B37">
        <f ca="1">IF(E37="Not Yet Played", 0, IF(Data!D37&gt;Data!F37,3,IF(Data!D37&lt;Data!F37,0, 1)))</f>
        <v>0</v>
      </c>
      <c r="C37" s="1" t="str">
        <f>Data!E37</f>
        <v>Team Bravo</v>
      </c>
      <c r="D37">
        <f ca="1">IF(E37="Not Yet Played", 0, IF(Data!D37&lt;Data!F37,3,IF(Data!D37&gt;Data!F37,0, 1)))</f>
        <v>0</v>
      </c>
      <c r="E37" t="str">
        <f ca="1">IF(Data!A37+Data!B37 &gt; NOW(), "Not Yet Played", IF(Data!D37&gt;Data!F37,Data!C37,IF(Data!D37&lt;Data!F37,Data!E37,"Draw")))</f>
        <v>Not Yet Played</v>
      </c>
      <c r="F37">
        <f ca="1">IF(Data!A37+Data!B37 &lt;= NOW(),1,0)</f>
        <v>0</v>
      </c>
    </row>
    <row r="38" spans="1:6" x14ac:dyDescent="0.3">
      <c r="A38" s="1" t="str">
        <f>Data!C38</f>
        <v>Team Charlie</v>
      </c>
      <c r="B38">
        <f ca="1">IF(E38="Not Yet Played", 0, IF(Data!D38&gt;Data!F38,3,IF(Data!D38&lt;Data!F38,0, 1)))</f>
        <v>0</v>
      </c>
      <c r="C38" s="1" t="str">
        <f>Data!E38</f>
        <v>Team Delta</v>
      </c>
      <c r="D38">
        <f ca="1">IF(E38="Not Yet Played", 0, IF(Data!D38&lt;Data!F38,3,IF(Data!D38&gt;Data!F38,0, 1)))</f>
        <v>0</v>
      </c>
      <c r="E38" t="str">
        <f ca="1">IF(Data!A38+Data!B38 &gt; NOW(), "Not Yet Played", IF(Data!D38&gt;Data!F38,Data!C38,IF(Data!D38&lt;Data!F38,Data!E38,"Draw")))</f>
        <v>Not Yet Played</v>
      </c>
      <c r="F38">
        <f ca="1">IF(Data!A38+Data!B38 &lt;= NOW(),1,0)</f>
        <v>0</v>
      </c>
    </row>
    <row r="39" spans="1:6" x14ac:dyDescent="0.3">
      <c r="A39" s="1" t="str">
        <f>Data!C39</f>
        <v>Team Nova</v>
      </c>
      <c r="B39">
        <f ca="1">IF(E39="Not Yet Played", 0, IF(Data!D39&gt;Data!F39,3,IF(Data!D39&lt;Data!F39,0, 1)))</f>
        <v>0</v>
      </c>
      <c r="C39" s="1" t="str">
        <f>Data!E39</f>
        <v>Team Foxtrot</v>
      </c>
      <c r="D39">
        <f ca="1">IF(E39="Not Yet Played", 0, IF(Data!D39&lt;Data!F39,3,IF(Data!D39&gt;Data!F39,0, 1)))</f>
        <v>0</v>
      </c>
      <c r="E39" t="str">
        <f ca="1">IF(Data!A39+Data!B39 &gt; NOW(), "Not Yet Played", IF(Data!D39&gt;Data!F39,Data!C39,IF(Data!D39&lt;Data!F39,Data!E39,"Draw")))</f>
        <v>Not Yet Played</v>
      </c>
      <c r="F39">
        <f ca="1">IF(Data!A39+Data!B39 &lt;= NOW(),1,0)</f>
        <v>0</v>
      </c>
    </row>
    <row r="40" spans="1:6" x14ac:dyDescent="0.3">
      <c r="A40" s="1" t="str">
        <f>Data!C40</f>
        <v>Team Orion</v>
      </c>
      <c r="B40">
        <f ca="1">IF(E40="Not Yet Played", 0, IF(Data!D40&gt;Data!F40,3,IF(Data!D40&lt;Data!F40,0, 1)))</f>
        <v>0</v>
      </c>
      <c r="C40" s="1" t="str">
        <f>Data!E40</f>
        <v>Team Horizon</v>
      </c>
      <c r="D40">
        <f ca="1">IF(E40="Not Yet Played", 0, IF(Data!D40&lt;Data!F40,3,IF(Data!D40&gt;Data!F40,0, 1)))</f>
        <v>0</v>
      </c>
      <c r="E40" t="str">
        <f ca="1">IF(Data!A40+Data!B40 &gt; NOW(), "Not Yet Played", IF(Data!D40&gt;Data!F40,Data!C40,IF(Data!D40&lt;Data!F40,Data!E40,"Draw")))</f>
        <v>Not Yet Played</v>
      </c>
      <c r="F40">
        <f ca="1">IF(Data!A40+Data!B40 &lt;= NOW(),1,0)</f>
        <v>0</v>
      </c>
    </row>
    <row r="41" spans="1:6" x14ac:dyDescent="0.3">
      <c r="A41" s="1" t="str">
        <f>Data!C41</f>
        <v>Team Nova</v>
      </c>
      <c r="B41">
        <f ca="1">IF(E41="Not Yet Played", 0, IF(Data!D41&gt;Data!F41,3,IF(Data!D41&lt;Data!F41,0, 1)))</f>
        <v>0</v>
      </c>
      <c r="C41" s="1" t="str">
        <f>Data!E41</f>
        <v>Team Alpha</v>
      </c>
      <c r="D41">
        <f ca="1">IF(E41="Not Yet Played", 0, IF(Data!D41&lt;Data!F41,3,IF(Data!D41&gt;Data!F41,0, 1)))</f>
        <v>0</v>
      </c>
      <c r="E41" t="str">
        <f ca="1">IF(Data!A41+Data!B41 &gt; NOW(), "Not Yet Played", IF(Data!D41&gt;Data!F41,Data!C41,IF(Data!D41&lt;Data!F41,Data!E41,"Draw")))</f>
        <v>Not Yet Played</v>
      </c>
      <c r="F41">
        <f ca="1">IF(Data!A41+Data!B41 &lt;= NOW(),1,0)</f>
        <v>0</v>
      </c>
    </row>
    <row r="42" spans="1:6" x14ac:dyDescent="0.3">
      <c r="A42" s="1" t="str">
        <f>Data!C42</f>
        <v>Team Indigo</v>
      </c>
      <c r="B42">
        <f ca="1">IF(E42="Not Yet Played", 0, IF(Data!D42&gt;Data!F42,3,IF(Data!D42&lt;Data!F42,0, 1)))</f>
        <v>0</v>
      </c>
      <c r="C42" s="1" t="str">
        <f>Data!E42</f>
        <v>Team Alpha</v>
      </c>
      <c r="D42">
        <f ca="1">IF(E42="Not Yet Played", 0, IF(Data!D42&lt;Data!F42,3,IF(Data!D42&gt;Data!F42,0, 1)))</f>
        <v>0</v>
      </c>
      <c r="E42" t="str">
        <f ca="1">IF(Data!A42+Data!B42 &gt; NOW(), "Not Yet Played", IF(Data!D42&gt;Data!F42,Data!C42,IF(Data!D42&lt;Data!F42,Data!E42,"Draw")))</f>
        <v>Not Yet Played</v>
      </c>
      <c r="F42">
        <f ca="1">IF(Data!A42+Data!B42 &lt;= NOW(),1,0)</f>
        <v>0</v>
      </c>
    </row>
    <row r="43" spans="1:6" x14ac:dyDescent="0.3">
      <c r="A43" s="1" t="str">
        <f>Data!C43</f>
        <v>Team Gamma</v>
      </c>
      <c r="B43">
        <f ca="1">IF(E43="Not Yet Played", 0, IF(Data!D43&gt;Data!F43,3,IF(Data!D43&lt;Data!F43,0, 1)))</f>
        <v>0</v>
      </c>
      <c r="C43" s="1" t="str">
        <f>Data!E43</f>
        <v>Team Echo</v>
      </c>
      <c r="D43">
        <f ca="1">IF(E43="Not Yet Played", 0, IF(Data!D43&lt;Data!F43,3,IF(Data!D43&gt;Data!F43,0, 1)))</f>
        <v>0</v>
      </c>
      <c r="E43" t="str">
        <f ca="1">IF(Data!A43+Data!B43 &gt; NOW(), "Not Yet Played", IF(Data!D43&gt;Data!F43,Data!C43,IF(Data!D43&lt;Data!F43,Data!E43,"Draw")))</f>
        <v>Not Yet Played</v>
      </c>
      <c r="F43">
        <f ca="1">IF(Data!A43+Data!B43 &lt;= NOW(),1,0)</f>
        <v>0</v>
      </c>
    </row>
    <row r="44" spans="1:6" x14ac:dyDescent="0.3">
      <c r="A44" s="1" t="str">
        <f>Data!C44</f>
        <v>Team Bravo</v>
      </c>
      <c r="B44">
        <f ca="1">IF(E44="Not Yet Played", 0, IF(Data!D44&gt;Data!F44,3,IF(Data!D44&lt;Data!F44,0, 1)))</f>
        <v>0</v>
      </c>
      <c r="C44" s="1" t="str">
        <f>Data!E44</f>
        <v>Team Orion</v>
      </c>
      <c r="D44">
        <f ca="1">IF(E44="Not Yet Played", 0, IF(Data!D44&lt;Data!F44,3,IF(Data!D44&gt;Data!F44,0, 1)))</f>
        <v>0</v>
      </c>
      <c r="E44" t="str">
        <f ca="1">IF(Data!A44+Data!B44 &gt; NOW(), "Not Yet Played", IF(Data!D44&gt;Data!F44,Data!C44,IF(Data!D44&lt;Data!F44,Data!E44,"Draw")))</f>
        <v>Not Yet Played</v>
      </c>
      <c r="F44">
        <f ca="1">IF(Data!A44+Data!B44 &lt;= NOW(),1,0)</f>
        <v>0</v>
      </c>
    </row>
    <row r="45" spans="1:6" x14ac:dyDescent="0.3">
      <c r="A45" s="1" t="str">
        <f>Data!C45</f>
        <v>Team Foxtrot</v>
      </c>
      <c r="B45">
        <f ca="1">IF(E45="Not Yet Played", 0, IF(Data!D45&gt;Data!F45,3,IF(Data!D45&lt;Data!F45,0, 1)))</f>
        <v>0</v>
      </c>
      <c r="C45" s="1" t="str">
        <f>Data!E45</f>
        <v>Team Charlie</v>
      </c>
      <c r="D45">
        <f ca="1">IF(E45="Not Yet Played", 0, IF(Data!D45&lt;Data!F45,3,IF(Data!D45&gt;Data!F45,0, 1)))</f>
        <v>0</v>
      </c>
      <c r="E45" t="str">
        <f ca="1">IF(Data!A45+Data!B45 &gt; NOW(), "Not Yet Played", IF(Data!D45&gt;Data!F45,Data!C45,IF(Data!D45&lt;Data!F45,Data!E45,"Draw")))</f>
        <v>Not Yet Played</v>
      </c>
      <c r="F45">
        <f ca="1">IF(Data!A45+Data!B45 &lt;= NOW(),1,0)</f>
        <v>0</v>
      </c>
    </row>
    <row r="46" spans="1:6" x14ac:dyDescent="0.3">
      <c r="A46" s="1" t="str">
        <f>Data!C46</f>
        <v>Team Horizon</v>
      </c>
      <c r="B46">
        <f ca="1">IF(E46="Not Yet Played", 0, IF(Data!D46&gt;Data!F46,3,IF(Data!D46&lt;Data!F46,0, 1)))</f>
        <v>0</v>
      </c>
      <c r="C46" s="1" t="str">
        <f>Data!E46</f>
        <v>Team Nova</v>
      </c>
      <c r="D46">
        <f ca="1">IF(E46="Not Yet Played", 0, IF(Data!D46&lt;Data!F46,3,IF(Data!D46&gt;Data!F46,0, 1)))</f>
        <v>0</v>
      </c>
      <c r="E46" t="str">
        <f ca="1">IF(Data!A46+Data!B46 &gt; NOW(), "Not Yet Played", IF(Data!D46&gt;Data!F46,Data!C46,IF(Data!D46&lt;Data!F46,Data!E46,"Draw")))</f>
        <v>Not Yet Played</v>
      </c>
      <c r="F46">
        <f ca="1">IF(Data!A46+Data!B46 &lt;= NOW(),1,0)</f>
        <v>0</v>
      </c>
    </row>
    <row r="47" spans="1:6" x14ac:dyDescent="0.3">
      <c r="A47" s="1" t="str">
        <f>Data!C47</f>
        <v>Team Delta</v>
      </c>
      <c r="B47">
        <f ca="1">IF(E47="Not Yet Played", 0, IF(Data!D47&gt;Data!F47,3,IF(Data!D47&lt;Data!F47,0, 1)))</f>
        <v>0</v>
      </c>
      <c r="C47" s="1" t="str">
        <f>Data!E47</f>
        <v>Team Indigo</v>
      </c>
      <c r="D47">
        <f ca="1">IF(E47="Not Yet Played", 0, IF(Data!D47&lt;Data!F47,3,IF(Data!D47&gt;Data!F47,0, 1)))</f>
        <v>0</v>
      </c>
      <c r="E47" t="str">
        <f ca="1">IF(Data!A47+Data!B47 &gt; NOW(), "Not Yet Played", IF(Data!D47&gt;Data!F47,Data!C47,IF(Data!D47&lt;Data!F47,Data!E47,"Draw")))</f>
        <v>Not Yet Played</v>
      </c>
      <c r="F47">
        <f ca="1">IF(Data!A47+Data!B47 &lt;= NOW(),1,0)</f>
        <v>0</v>
      </c>
    </row>
    <row r="48" spans="1:6" x14ac:dyDescent="0.3">
      <c r="A48" s="1" t="str">
        <f>Data!C48</f>
        <v>Team Orion</v>
      </c>
      <c r="B48">
        <f ca="1">IF(E48="Not Yet Played", 0, IF(Data!D48&gt;Data!F48,3,IF(Data!D48&lt;Data!F48,0, 1)))</f>
        <v>0</v>
      </c>
      <c r="C48" s="1" t="str">
        <f>Data!E48</f>
        <v>Team Gamma</v>
      </c>
      <c r="D48">
        <f ca="1">IF(E48="Not Yet Played", 0, IF(Data!D48&lt;Data!F48,3,IF(Data!D48&gt;Data!F48,0, 1)))</f>
        <v>0</v>
      </c>
      <c r="E48" t="str">
        <f ca="1">IF(Data!A48+Data!B48 &gt; NOW(), "Not Yet Played", IF(Data!D48&gt;Data!F48,Data!C48,IF(Data!D48&lt;Data!F48,Data!E48,"Draw")))</f>
        <v>Not Yet Played</v>
      </c>
      <c r="F48">
        <f ca="1">IF(Data!A48+Data!B48 &lt;= NOW(),1,0)</f>
        <v>0</v>
      </c>
    </row>
    <row r="49" spans="1:6" x14ac:dyDescent="0.3">
      <c r="A49" s="1" t="str">
        <f>Data!C49</f>
        <v>Team Indigo</v>
      </c>
      <c r="B49">
        <f ca="1">IF(E49="Not Yet Played", 0, IF(Data!D49&gt;Data!F49,3,IF(Data!D49&lt;Data!F49,0, 1)))</f>
        <v>0</v>
      </c>
      <c r="C49" s="1" t="str">
        <f>Data!E49</f>
        <v>Team Foxtrot</v>
      </c>
      <c r="D49">
        <f ca="1">IF(E49="Not Yet Played", 0, IF(Data!D49&lt;Data!F49,3,IF(Data!D49&gt;Data!F49,0, 1)))</f>
        <v>0</v>
      </c>
      <c r="E49" t="str">
        <f ca="1">IF(Data!A49+Data!B49 &gt; NOW(), "Not Yet Played", IF(Data!D49&gt;Data!F49,Data!C49,IF(Data!D49&lt;Data!F49,Data!E49,"Draw")))</f>
        <v>Not Yet Played</v>
      </c>
      <c r="F49">
        <f ca="1">IF(Data!A49+Data!B49 &lt;= NOW(),1,0)</f>
        <v>0</v>
      </c>
    </row>
    <row r="50" spans="1:6" x14ac:dyDescent="0.3">
      <c r="A50" s="1" t="str">
        <f>Data!C50</f>
        <v>Team Nova</v>
      </c>
      <c r="B50">
        <f ca="1">IF(E50="Not Yet Played", 0, IF(Data!D50&gt;Data!F50,3,IF(Data!D50&lt;Data!F50,0, 1)))</f>
        <v>0</v>
      </c>
      <c r="C50" s="1" t="str">
        <f>Data!E50</f>
        <v>Team Bravo</v>
      </c>
      <c r="D50">
        <f ca="1">IF(E50="Not Yet Played", 0, IF(Data!D50&lt;Data!F50,3,IF(Data!D50&gt;Data!F50,0, 1)))</f>
        <v>0</v>
      </c>
      <c r="E50" t="str">
        <f ca="1">IF(Data!A50+Data!B50 &gt; NOW(), "Not Yet Played", IF(Data!D50&gt;Data!F50,Data!C50,IF(Data!D50&lt;Data!F50,Data!E50,"Draw")))</f>
        <v>Not Yet Played</v>
      </c>
      <c r="F50">
        <f ca="1">IF(Data!A50+Data!B50 &lt;= NOW(),1,0)</f>
        <v>0</v>
      </c>
    </row>
    <row r="51" spans="1:6" x14ac:dyDescent="0.3">
      <c r="A51" s="1" t="str">
        <f>Data!C51</f>
        <v>Team Charlie</v>
      </c>
      <c r="B51">
        <f ca="1">IF(E51="Not Yet Played", 0, IF(Data!D51&gt;Data!F51,3,IF(Data!D51&lt;Data!F51,0, 1)))</f>
        <v>0</v>
      </c>
      <c r="C51" s="1" t="str">
        <f>Data!E51</f>
        <v>Team Horizon</v>
      </c>
      <c r="D51">
        <f ca="1">IF(E51="Not Yet Played", 0, IF(Data!D51&lt;Data!F51,3,IF(Data!D51&gt;Data!F51,0, 1)))</f>
        <v>0</v>
      </c>
      <c r="E51" t="str">
        <f ca="1">IF(Data!A51+Data!B51 &gt; NOW(), "Not Yet Played", IF(Data!D51&gt;Data!F51,Data!C51,IF(Data!D51&lt;Data!F51,Data!E51,"Draw")))</f>
        <v>Not Yet Played</v>
      </c>
      <c r="F51">
        <f ca="1">IF(Data!A51+Data!B51 &lt;= NOW(),1,0)</f>
        <v>0</v>
      </c>
    </row>
    <row r="52" spans="1:6" x14ac:dyDescent="0.3">
      <c r="A52" s="1" t="str">
        <f>Data!C52</f>
        <v>Team Alpha</v>
      </c>
      <c r="B52">
        <f ca="1">IF(E52="Not Yet Played", 0, IF(Data!D52&gt;Data!F52,3,IF(Data!D52&lt;Data!F52,0, 1)))</f>
        <v>0</v>
      </c>
      <c r="C52" s="1" t="str">
        <f>Data!E52</f>
        <v>Team Delta</v>
      </c>
      <c r="D52">
        <f ca="1">IF(E52="Not Yet Played", 0, IF(Data!D52&lt;Data!F52,3,IF(Data!D52&gt;Data!F52,0, 1)))</f>
        <v>0</v>
      </c>
      <c r="E52" t="str">
        <f ca="1">IF(Data!A52+Data!B52 &gt; NOW(), "Not Yet Played", IF(Data!D52&gt;Data!F52,Data!C52,IF(Data!D52&lt;Data!F52,Data!E52,"Draw")))</f>
        <v>Not Yet Played</v>
      </c>
      <c r="F52">
        <f ca="1">IF(Data!A52+Data!B52 &lt;= NOW(),1,0)</f>
        <v>0</v>
      </c>
    </row>
    <row r="53" spans="1:6" x14ac:dyDescent="0.3">
      <c r="A53" s="1" t="str">
        <f>Data!C53</f>
        <v>Team Foxtrot</v>
      </c>
      <c r="B53">
        <f ca="1">IF(E53="Not Yet Played", 0, IF(Data!D53&gt;Data!F53,3,IF(Data!D53&lt;Data!F53,0, 1)))</f>
        <v>0</v>
      </c>
      <c r="C53" s="1" t="str">
        <f>Data!E53</f>
        <v>Team Alpha</v>
      </c>
      <c r="D53">
        <f ca="1">IF(E53="Not Yet Played", 0, IF(Data!D53&lt;Data!F53,3,IF(Data!D53&gt;Data!F53,0, 1)))</f>
        <v>0</v>
      </c>
      <c r="E53" t="str">
        <f ca="1">IF(Data!A53+Data!B53 &gt; NOW(), "Not Yet Played", IF(Data!D53&gt;Data!F53,Data!C53,IF(Data!D53&lt;Data!F53,Data!E53,"Draw")))</f>
        <v>Not Yet Played</v>
      </c>
      <c r="F53">
        <f ca="1">IF(Data!A53+Data!B53 &lt;= NOW(),1,0)</f>
        <v>0</v>
      </c>
    </row>
    <row r="54" spans="1:6" x14ac:dyDescent="0.3">
      <c r="A54" s="1" t="str">
        <f>Data!C54</f>
        <v>Team Echo</v>
      </c>
      <c r="B54">
        <f ca="1">IF(E54="Not Yet Played", 0, IF(Data!D54&gt;Data!F54,3,IF(Data!D54&lt;Data!F54,0, 1)))</f>
        <v>0</v>
      </c>
      <c r="C54" s="1" t="str">
        <f>Data!E54</f>
        <v>Team Orion</v>
      </c>
      <c r="D54">
        <f ca="1">IF(E54="Not Yet Played", 0, IF(Data!D54&lt;Data!F54,3,IF(Data!D54&gt;Data!F54,0, 1)))</f>
        <v>0</v>
      </c>
      <c r="E54" t="str">
        <f ca="1">IF(Data!A54+Data!B54 &gt; NOW(), "Not Yet Played", IF(Data!D54&gt;Data!F54,Data!C54,IF(Data!D54&lt;Data!F54,Data!E54,"Draw")))</f>
        <v>Not Yet Played</v>
      </c>
      <c r="F54">
        <f ca="1">IF(Data!A54+Data!B54 &lt;= NOW(),1,0)</f>
        <v>0</v>
      </c>
    </row>
    <row r="55" spans="1:6" x14ac:dyDescent="0.3">
      <c r="A55" s="1" t="str">
        <f>Data!C55</f>
        <v>Team Gamma</v>
      </c>
      <c r="B55">
        <f ca="1">IF(E55="Not Yet Played", 0, IF(Data!D55&gt;Data!F55,3,IF(Data!D55&lt;Data!F55,0, 1)))</f>
        <v>0</v>
      </c>
      <c r="C55" s="1" t="str">
        <f>Data!E55</f>
        <v>Team Nova</v>
      </c>
      <c r="D55">
        <f ca="1">IF(E55="Not Yet Played", 0, IF(Data!D55&lt;Data!F55,3,IF(Data!D55&gt;Data!F55,0, 1)))</f>
        <v>0</v>
      </c>
      <c r="E55" t="str">
        <f ca="1">IF(Data!A55+Data!B55 &gt; NOW(), "Not Yet Played", IF(Data!D55&gt;Data!F55,Data!C55,IF(Data!D55&lt;Data!F55,Data!E55,"Draw")))</f>
        <v>Not Yet Played</v>
      </c>
      <c r="F55">
        <f ca="1">IF(Data!A55+Data!B55 &lt;= NOW(),1,0)</f>
        <v>0</v>
      </c>
    </row>
    <row r="56" spans="1:6" x14ac:dyDescent="0.3">
      <c r="A56" s="1" t="str">
        <f>Data!C56</f>
        <v>Team Horizon</v>
      </c>
      <c r="B56">
        <f ca="1">IF(E56="Not Yet Played", 0, IF(Data!D56&gt;Data!F56,3,IF(Data!D56&lt;Data!F56,0, 1)))</f>
        <v>0</v>
      </c>
      <c r="C56" s="1" t="str">
        <f>Data!E56</f>
        <v>Team Indigo</v>
      </c>
      <c r="D56">
        <f ca="1">IF(E56="Not Yet Played", 0, IF(Data!D56&lt;Data!F56,3,IF(Data!D56&gt;Data!F56,0, 1)))</f>
        <v>0</v>
      </c>
      <c r="E56" t="str">
        <f ca="1">IF(Data!A56+Data!B56 &gt; NOW(), "Not Yet Played", IF(Data!D56&gt;Data!F56,Data!C56,IF(Data!D56&lt;Data!F56,Data!E56,"Draw")))</f>
        <v>Not Yet Played</v>
      </c>
      <c r="F56">
        <f ca="1">IF(Data!A56+Data!B56 &lt;= NOW(),1,0)</f>
        <v>0</v>
      </c>
    </row>
    <row r="57" spans="1:6" x14ac:dyDescent="0.3">
      <c r="A57" s="1" t="str">
        <f>Data!C57</f>
        <v>Team Bravo</v>
      </c>
      <c r="B57">
        <f ca="1">IF(E57="Not Yet Played", 0, IF(Data!D57&gt;Data!F57,3,IF(Data!D57&lt;Data!F57,0, 1)))</f>
        <v>0</v>
      </c>
      <c r="C57" s="1" t="str">
        <f>Data!E57</f>
        <v>Team Charlie</v>
      </c>
      <c r="D57">
        <f ca="1">IF(E57="Not Yet Played", 0, IF(Data!D57&lt;Data!F57,3,IF(Data!D57&gt;Data!F57,0, 1)))</f>
        <v>0</v>
      </c>
      <c r="E57" t="str">
        <f ca="1">IF(Data!A57+Data!B57 &gt; NOW(), "Not Yet Played", IF(Data!D57&gt;Data!F57,Data!C57,IF(Data!D57&lt;Data!F57,Data!E57,"Draw")))</f>
        <v>Not Yet Played</v>
      </c>
      <c r="F57">
        <f ca="1">IF(Data!A57+Data!B57 &lt;= NOW(),1,0)</f>
        <v>0</v>
      </c>
    </row>
    <row r="58" spans="1:6" x14ac:dyDescent="0.3">
      <c r="A58" s="1"/>
    </row>
  </sheetData>
  <conditionalFormatting sqref="G3:G14">
    <cfRule type="duplicateValues" dxfId="28" priority="1"/>
    <cfRule type="duplicateValues" dxfId="27" priority="2"/>
    <cfRule type="duplicateValues" dxfId="26" priority="3"/>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Dashboard</vt:lpstr>
      <vt:lpstr>Data</vt:lpstr>
      <vt:lpstr>Helper</vt:lpstr>
      <vt:lpstr>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M. Rochester</dc:creator>
  <cp:lastModifiedBy>Trudy-Ann S. Richards</cp:lastModifiedBy>
  <cp:lastPrinted>2025-06-26T17:21:40Z</cp:lastPrinted>
  <dcterms:created xsi:type="dcterms:W3CDTF">2024-07-10T15:53:37Z</dcterms:created>
  <dcterms:modified xsi:type="dcterms:W3CDTF">2025-06-28T23:21:23Z</dcterms:modified>
</cp:coreProperties>
</file>